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Shared\--מכרזים החל מ2021--\אתר המכרזים\אתר המכרזים\מסמכי מכרז\"/>
    </mc:Choice>
  </mc:AlternateContent>
  <xr:revisionPtr revIDLastSave="0" documentId="8_{EC8D5C61-00C0-4A52-B4FF-9AAC6C29F8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דוגמת חישוב שווי ההנחה המהוו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C43" i="4"/>
  <c r="F50" i="4"/>
  <c r="F42" i="4"/>
  <c r="E31" i="4"/>
  <c r="B51" i="4" l="1"/>
  <c r="A51" i="4" l="1"/>
  <c r="F51" i="4" s="1"/>
  <c r="B52" i="4"/>
  <c r="A32" i="4"/>
  <c r="A52" i="4" l="1"/>
  <c r="F52" i="4" s="1"/>
  <c r="E42" i="4"/>
  <c r="E32" i="4"/>
  <c r="F38" i="4"/>
  <c r="F36" i="4"/>
  <c r="F39" i="4"/>
  <c r="F37" i="4"/>
  <c r="F32" i="4"/>
  <c r="F31" i="4"/>
  <c r="E34" i="4"/>
  <c r="E33" i="4"/>
  <c r="E40" i="4"/>
  <c r="E35" i="4"/>
  <c r="E41" i="4"/>
  <c r="F35" i="4"/>
  <c r="F41" i="4"/>
  <c r="F40" i="4"/>
  <c r="F34" i="4"/>
  <c r="F33" i="4"/>
  <c r="E36" i="4"/>
  <c r="E39" i="4"/>
  <c r="E37" i="4"/>
  <c r="E38" i="4"/>
  <c r="A33" i="4"/>
  <c r="A34" i="4" l="1"/>
  <c r="D50" i="4" s="1"/>
  <c r="F43" i="4"/>
  <c r="E43" i="4"/>
  <c r="B53" i="4"/>
  <c r="A53" i="4" l="1"/>
  <c r="F53" i="4" s="1"/>
  <c r="A35" i="4"/>
  <c r="B54" i="4"/>
  <c r="A54" i="4" l="1"/>
  <c r="F54" i="4" s="1"/>
  <c r="A36" i="4"/>
  <c r="B55" i="4"/>
  <c r="A55" i="4" l="1"/>
  <c r="F55" i="4" s="1"/>
  <c r="A37" i="4"/>
  <c r="C50" i="4" s="1"/>
  <c r="B56" i="4"/>
  <c r="A56" i="4" l="1"/>
  <c r="F56" i="4" s="1"/>
  <c r="G50" i="4"/>
  <c r="H50" i="4"/>
  <c r="E50" i="4"/>
  <c r="A38" i="4"/>
  <c r="C51" i="4" s="1"/>
  <c r="B57" i="4"/>
  <c r="A57" i="4" l="1"/>
  <c r="J50" i="4"/>
  <c r="G51" i="4"/>
  <c r="H51" i="4"/>
  <c r="I50" i="4"/>
  <c r="E51" i="4"/>
  <c r="A39" i="4"/>
  <c r="E52" i="4" s="1"/>
  <c r="B58" i="4"/>
  <c r="A58" i="4" l="1"/>
  <c r="F57" i="4"/>
  <c r="J51" i="4"/>
  <c r="A40" i="4"/>
  <c r="C56" i="4"/>
  <c r="B59" i="4"/>
  <c r="A59" i="4" l="1"/>
  <c r="A60" i="4" s="1"/>
  <c r="F58" i="4"/>
  <c r="D56" i="4"/>
  <c r="D53" i="4"/>
  <c r="E53" i="4"/>
  <c r="C53" i="4"/>
  <c r="C54" i="4"/>
  <c r="E54" i="4"/>
  <c r="E56" i="4"/>
  <c r="G56" i="4"/>
  <c r="H56" i="4"/>
  <c r="A41" i="4"/>
  <c r="D59" i="4"/>
  <c r="C59" i="4"/>
  <c r="E59" i="4"/>
  <c r="B60" i="4"/>
  <c r="F60" i="4" l="1"/>
  <c r="F59" i="4"/>
  <c r="G59" i="4" s="1"/>
  <c r="I59" i="4" s="1"/>
  <c r="I56" i="4"/>
  <c r="G54" i="4"/>
  <c r="H54" i="4"/>
  <c r="J54" i="4" s="1"/>
  <c r="H53" i="4"/>
  <c r="J53" i="4" s="1"/>
  <c r="G53" i="4"/>
  <c r="I53" i="4" s="1"/>
  <c r="D54" i="4"/>
  <c r="J56" i="4"/>
  <c r="A42" i="4"/>
  <c r="E57" i="4"/>
  <c r="C57" i="4"/>
  <c r="D57" i="4"/>
  <c r="C60" i="4"/>
  <c r="D60" i="4"/>
  <c r="E60" i="4"/>
  <c r="B61" i="4"/>
  <c r="H59" i="4" l="1"/>
  <c r="J59" i="4" s="1"/>
  <c r="A61" i="4"/>
  <c r="A62" i="4" s="1"/>
  <c r="I54" i="4"/>
  <c r="D58" i="4"/>
  <c r="D51" i="4"/>
  <c r="I51" i="4" s="1"/>
  <c r="D52" i="4"/>
  <c r="C52" i="4"/>
  <c r="E55" i="4"/>
  <c r="D55" i="4"/>
  <c r="C55" i="4"/>
  <c r="C58" i="4"/>
  <c r="H58" i="4" s="1"/>
  <c r="E58" i="4"/>
  <c r="G57" i="4"/>
  <c r="H57" i="4"/>
  <c r="J57" i="4" s="1"/>
  <c r="G60" i="4"/>
  <c r="I60" i="4" s="1"/>
  <c r="H60" i="4"/>
  <c r="J60" i="4" s="1"/>
  <c r="D61" i="4"/>
  <c r="C61" i="4"/>
  <c r="E61" i="4"/>
  <c r="B62" i="4"/>
  <c r="F61" i="4" l="1"/>
  <c r="H52" i="4"/>
  <c r="J52" i="4" s="1"/>
  <c r="G52" i="4"/>
  <c r="I52" i="4" s="1"/>
  <c r="G55" i="4"/>
  <c r="I55" i="4" s="1"/>
  <c r="H55" i="4"/>
  <c r="J55" i="4" s="1"/>
  <c r="J58" i="4"/>
  <c r="G58" i="4"/>
  <c r="I58" i="4" s="1"/>
  <c r="I57" i="4"/>
  <c r="G61" i="4"/>
  <c r="I61" i="4" s="1"/>
  <c r="H61" i="4"/>
  <c r="J61" i="4" s="1"/>
  <c r="C62" i="4"/>
  <c r="F62" i="4"/>
  <c r="D62" i="4"/>
  <c r="E62" i="4"/>
  <c r="B63" i="4"/>
  <c r="A63" i="4" s="1"/>
  <c r="G62" i="4" l="1"/>
  <c r="I62" i="4" s="1"/>
  <c r="H62" i="4"/>
  <c r="J62" i="4" s="1"/>
  <c r="F63" i="4"/>
  <c r="D63" i="4"/>
  <c r="C63" i="4"/>
  <c r="E63" i="4"/>
  <c r="B64" i="4"/>
  <c r="A64" i="4" s="1"/>
  <c r="G63" i="4" l="1"/>
  <c r="I63" i="4" s="1"/>
  <c r="H63" i="4"/>
  <c r="J63" i="4" s="1"/>
  <c r="C64" i="4"/>
  <c r="F64" i="4"/>
  <c r="D64" i="4"/>
  <c r="B65" i="4"/>
  <c r="A65" i="4" s="1"/>
  <c r="E64" i="4"/>
  <c r="G64" i="4" l="1"/>
  <c r="I64" i="4" s="1"/>
  <c r="H64" i="4"/>
  <c r="J64" i="4" s="1"/>
  <c r="F65" i="4"/>
  <c r="D65" i="4"/>
  <c r="C65" i="4"/>
  <c r="B66" i="4"/>
  <c r="A66" i="4" s="1"/>
  <c r="E65" i="4"/>
  <c r="C66" i="4" l="1"/>
  <c r="F66" i="4"/>
  <c r="D66" i="4"/>
  <c r="E66" i="4"/>
  <c r="B67" i="4"/>
  <c r="A67" i="4" s="1"/>
  <c r="G65" i="4"/>
  <c r="I65" i="4" s="1"/>
  <c r="H65" i="4"/>
  <c r="J65" i="4" s="1"/>
  <c r="F67" i="4" l="1"/>
  <c r="D67" i="4"/>
  <c r="C67" i="4"/>
  <c r="B68" i="4"/>
  <c r="A68" i="4" s="1"/>
  <c r="E67" i="4"/>
  <c r="G66" i="4"/>
  <c r="I66" i="4" s="1"/>
  <c r="H66" i="4"/>
  <c r="J66" i="4" s="1"/>
  <c r="C68" i="4" l="1"/>
  <c r="F68" i="4"/>
  <c r="D68" i="4"/>
  <c r="E68" i="4"/>
  <c r="B69" i="4"/>
  <c r="A69" i="4" s="1"/>
  <c r="G67" i="4"/>
  <c r="I67" i="4" s="1"/>
  <c r="H67" i="4"/>
  <c r="J67" i="4" s="1"/>
  <c r="F69" i="4" l="1"/>
  <c r="D69" i="4"/>
  <c r="C69" i="4"/>
  <c r="E69" i="4"/>
  <c r="B70" i="4"/>
  <c r="A70" i="4" s="1"/>
  <c r="G68" i="4"/>
  <c r="I68" i="4" s="1"/>
  <c r="H68" i="4"/>
  <c r="J68" i="4" s="1"/>
  <c r="C70" i="4" l="1"/>
  <c r="F70" i="4"/>
  <c r="D70" i="4"/>
  <c r="B71" i="4"/>
  <c r="A71" i="4" s="1"/>
  <c r="E70" i="4"/>
  <c r="G69" i="4"/>
  <c r="I69" i="4" s="1"/>
  <c r="H69" i="4"/>
  <c r="J69" i="4" s="1"/>
  <c r="F71" i="4" l="1"/>
  <c r="D71" i="4"/>
  <c r="C71" i="4"/>
  <c r="B72" i="4"/>
  <c r="A72" i="4" s="1"/>
  <c r="E71" i="4"/>
  <c r="G70" i="4"/>
  <c r="I70" i="4" s="1"/>
  <c r="H70" i="4"/>
  <c r="J70" i="4" l="1"/>
  <c r="C72" i="4"/>
  <c r="F72" i="4"/>
  <c r="D72" i="4"/>
  <c r="E72" i="4"/>
  <c r="B73" i="4"/>
  <c r="A73" i="4" s="1"/>
  <c r="G71" i="4"/>
  <c r="I71" i="4" s="1"/>
  <c r="H71" i="4"/>
  <c r="J71" i="4" s="1"/>
  <c r="G72" i="4" l="1"/>
  <c r="I72" i="4" s="1"/>
  <c r="H72" i="4"/>
  <c r="J72" i="4" s="1"/>
  <c r="F73" i="4"/>
  <c r="D73" i="4"/>
  <c r="C73" i="4"/>
  <c r="B74" i="4"/>
  <c r="A74" i="4" s="1"/>
  <c r="E73" i="4"/>
  <c r="G73" i="4" l="1"/>
  <c r="I73" i="4" s="1"/>
  <c r="H73" i="4"/>
  <c r="J73" i="4" s="1"/>
  <c r="C74" i="4"/>
  <c r="F74" i="4"/>
  <c r="D74" i="4"/>
  <c r="E74" i="4"/>
  <c r="B75" i="4"/>
  <c r="A75" i="4" s="1"/>
  <c r="G74" i="4" l="1"/>
  <c r="I74" i="4" s="1"/>
  <c r="H74" i="4"/>
  <c r="J74" i="4" s="1"/>
  <c r="F75" i="4"/>
  <c r="D75" i="4"/>
  <c r="C75" i="4"/>
  <c r="E75" i="4"/>
  <c r="B76" i="4"/>
  <c r="A76" i="4" s="1"/>
  <c r="G75" i="4" l="1"/>
  <c r="I75" i="4" s="1"/>
  <c r="H75" i="4"/>
  <c r="J75" i="4" s="1"/>
  <c r="C76" i="4"/>
  <c r="F76" i="4"/>
  <c r="D76" i="4"/>
  <c r="B77" i="4"/>
  <c r="A77" i="4" s="1"/>
  <c r="E76" i="4"/>
  <c r="G76" i="4" l="1"/>
  <c r="I76" i="4" s="1"/>
  <c r="H76" i="4"/>
  <c r="J76" i="4" s="1"/>
  <c r="F77" i="4"/>
  <c r="D77" i="4"/>
  <c r="C77" i="4"/>
  <c r="E77" i="4"/>
  <c r="B78" i="4"/>
  <c r="A78" i="4" s="1"/>
  <c r="G77" i="4" l="1"/>
  <c r="I77" i="4" s="1"/>
  <c r="H77" i="4"/>
  <c r="J77" i="4" s="1"/>
  <c r="C78" i="4"/>
  <c r="F78" i="4"/>
  <c r="D78" i="4"/>
  <c r="E78" i="4"/>
  <c r="B79" i="4"/>
  <c r="A79" i="4" s="1"/>
  <c r="G78" i="4" l="1"/>
  <c r="I78" i="4" s="1"/>
  <c r="H78" i="4"/>
  <c r="J78" i="4" s="1"/>
  <c r="F79" i="4"/>
  <c r="D79" i="4"/>
  <c r="C79" i="4"/>
  <c r="B80" i="4"/>
  <c r="A80" i="4" s="1"/>
  <c r="E79" i="4"/>
  <c r="C80" i="4" l="1"/>
  <c r="F80" i="4"/>
  <c r="D80" i="4"/>
  <c r="E80" i="4"/>
  <c r="B81" i="4"/>
  <c r="A81" i="4" s="1"/>
  <c r="G79" i="4"/>
  <c r="I79" i="4" s="1"/>
  <c r="H79" i="4"/>
  <c r="J79" i="4" s="1"/>
  <c r="F81" i="4" l="1"/>
  <c r="D81" i="4"/>
  <c r="C81" i="4"/>
  <c r="E81" i="4"/>
  <c r="B82" i="4"/>
  <c r="A82" i="4" s="1"/>
  <c r="G80" i="4"/>
  <c r="I80" i="4" s="1"/>
  <c r="H80" i="4"/>
  <c r="J80" i="4" s="1"/>
  <c r="C82" i="4" l="1"/>
  <c r="F82" i="4"/>
  <c r="D82" i="4"/>
  <c r="E82" i="4"/>
  <c r="B83" i="4"/>
  <c r="A83" i="4" s="1"/>
  <c r="G81" i="4"/>
  <c r="I81" i="4" s="1"/>
  <c r="H81" i="4"/>
  <c r="J81" i="4" s="1"/>
  <c r="F83" i="4" l="1"/>
  <c r="D83" i="4"/>
  <c r="C83" i="4"/>
  <c r="E83" i="4"/>
  <c r="B84" i="4"/>
  <c r="A84" i="4" s="1"/>
  <c r="G82" i="4"/>
  <c r="I82" i="4" s="1"/>
  <c r="H82" i="4"/>
  <c r="J82" i="4" s="1"/>
  <c r="C84" i="4" l="1"/>
  <c r="F84" i="4"/>
  <c r="D84" i="4"/>
  <c r="E84" i="4"/>
  <c r="B85" i="4"/>
  <c r="A85" i="4" s="1"/>
  <c r="G83" i="4"/>
  <c r="I83" i="4" s="1"/>
  <c r="H83" i="4"/>
  <c r="J83" i="4" s="1"/>
  <c r="F85" i="4" l="1"/>
  <c r="D85" i="4"/>
  <c r="C85" i="4"/>
  <c r="E85" i="4"/>
  <c r="B86" i="4"/>
  <c r="A86" i="4" s="1"/>
  <c r="G84" i="4"/>
  <c r="I84" i="4" s="1"/>
  <c r="H84" i="4"/>
  <c r="J84" i="4" s="1"/>
  <c r="C86" i="4" l="1"/>
  <c r="F86" i="4"/>
  <c r="D86" i="4"/>
  <c r="E86" i="4"/>
  <c r="B87" i="4"/>
  <c r="A87" i="4" s="1"/>
  <c r="G85" i="4"/>
  <c r="I85" i="4" s="1"/>
  <c r="H85" i="4"/>
  <c r="J85" i="4" s="1"/>
  <c r="F87" i="4" l="1"/>
  <c r="D87" i="4"/>
  <c r="C87" i="4"/>
  <c r="E87" i="4"/>
  <c r="B88" i="4"/>
  <c r="A88" i="4" s="1"/>
  <c r="G86" i="4"/>
  <c r="I86" i="4" s="1"/>
  <c r="H86" i="4"/>
  <c r="J86" i="4" s="1"/>
  <c r="C88" i="4" l="1"/>
  <c r="F88" i="4"/>
  <c r="D88" i="4"/>
  <c r="E88" i="4"/>
  <c r="B89" i="4"/>
  <c r="A89" i="4" s="1"/>
  <c r="G87" i="4"/>
  <c r="I87" i="4" s="1"/>
  <c r="H87" i="4"/>
  <c r="J87" i="4" s="1"/>
  <c r="F89" i="4" l="1"/>
  <c r="D89" i="4"/>
  <c r="C89" i="4"/>
  <c r="E89" i="4"/>
  <c r="B90" i="4"/>
  <c r="A90" i="4" s="1"/>
  <c r="G88" i="4"/>
  <c r="I88" i="4" s="1"/>
  <c r="H88" i="4"/>
  <c r="J88" i="4" s="1"/>
  <c r="C90" i="4" l="1"/>
  <c r="F90" i="4"/>
  <c r="D90" i="4"/>
  <c r="E90" i="4"/>
  <c r="B91" i="4"/>
  <c r="A91" i="4" s="1"/>
  <c r="G89" i="4"/>
  <c r="I89" i="4" s="1"/>
  <c r="H89" i="4"/>
  <c r="J89" i="4" s="1"/>
  <c r="F91" i="4" l="1"/>
  <c r="D91" i="4"/>
  <c r="C91" i="4"/>
  <c r="E91" i="4"/>
  <c r="B92" i="4"/>
  <c r="A92" i="4" s="1"/>
  <c r="G90" i="4"/>
  <c r="I90" i="4" s="1"/>
  <c r="H90" i="4"/>
  <c r="J90" i="4" s="1"/>
  <c r="C92" i="4" l="1"/>
  <c r="F92" i="4"/>
  <c r="D92" i="4"/>
  <c r="E92" i="4"/>
  <c r="B93" i="4"/>
  <c r="A93" i="4" s="1"/>
  <c r="G91" i="4"/>
  <c r="I91" i="4" s="1"/>
  <c r="H91" i="4"/>
  <c r="J91" i="4" s="1"/>
  <c r="F93" i="4" l="1"/>
  <c r="D93" i="4"/>
  <c r="C93" i="4"/>
  <c r="E93" i="4"/>
  <c r="B94" i="4"/>
  <c r="A94" i="4" s="1"/>
  <c r="G92" i="4"/>
  <c r="I92" i="4" s="1"/>
  <c r="H92" i="4"/>
  <c r="J92" i="4" s="1"/>
  <c r="C94" i="4" l="1"/>
  <c r="F94" i="4"/>
  <c r="D94" i="4"/>
  <c r="B95" i="4"/>
  <c r="A95" i="4" s="1"/>
  <c r="E94" i="4"/>
  <c r="G93" i="4"/>
  <c r="I93" i="4" s="1"/>
  <c r="H93" i="4"/>
  <c r="J93" i="4" s="1"/>
  <c r="F95" i="4" l="1"/>
  <c r="D95" i="4"/>
  <c r="C95" i="4"/>
  <c r="B96" i="4"/>
  <c r="A96" i="4" s="1"/>
  <c r="E95" i="4"/>
  <c r="G94" i="4"/>
  <c r="I94" i="4" s="1"/>
  <c r="H94" i="4"/>
  <c r="J94" i="4" s="1"/>
  <c r="C96" i="4" l="1"/>
  <c r="F96" i="4"/>
  <c r="D96" i="4"/>
  <c r="B97" i="4"/>
  <c r="A97" i="4" s="1"/>
  <c r="E96" i="4"/>
  <c r="G95" i="4"/>
  <c r="I95" i="4" s="1"/>
  <c r="H95" i="4"/>
  <c r="J95" i="4" s="1"/>
  <c r="F97" i="4" l="1"/>
  <c r="D97" i="4"/>
  <c r="C97" i="4"/>
  <c r="B98" i="4"/>
  <c r="A98" i="4" s="1"/>
  <c r="E97" i="4"/>
  <c r="G96" i="4"/>
  <c r="I96" i="4" s="1"/>
  <c r="H96" i="4"/>
  <c r="J96" i="4" s="1"/>
  <c r="C98" i="4" l="1"/>
  <c r="F98" i="4"/>
  <c r="D98" i="4"/>
  <c r="B99" i="4"/>
  <c r="A99" i="4" s="1"/>
  <c r="E98" i="4"/>
  <c r="G97" i="4"/>
  <c r="I97" i="4" s="1"/>
  <c r="H97" i="4"/>
  <c r="J97" i="4" s="1"/>
  <c r="F99" i="4" l="1"/>
  <c r="D99" i="4"/>
  <c r="C99" i="4"/>
  <c r="B100" i="4"/>
  <c r="A100" i="4" s="1"/>
  <c r="E99" i="4"/>
  <c r="G98" i="4"/>
  <c r="I98" i="4" s="1"/>
  <c r="H98" i="4"/>
  <c r="J98" i="4" s="1"/>
  <c r="C100" i="4" l="1"/>
  <c r="F100" i="4"/>
  <c r="D100" i="4"/>
  <c r="B101" i="4"/>
  <c r="A101" i="4" s="1"/>
  <c r="E100" i="4"/>
  <c r="G99" i="4"/>
  <c r="I99" i="4" s="1"/>
  <c r="H99" i="4"/>
  <c r="J99" i="4" s="1"/>
  <c r="F101" i="4" l="1"/>
  <c r="D101" i="4"/>
  <c r="C101" i="4"/>
  <c r="B102" i="4"/>
  <c r="A102" i="4" s="1"/>
  <c r="E101" i="4"/>
  <c r="G100" i="4"/>
  <c r="I100" i="4" s="1"/>
  <c r="H100" i="4"/>
  <c r="J100" i="4" s="1"/>
  <c r="C102" i="4" l="1"/>
  <c r="F102" i="4"/>
  <c r="D102" i="4"/>
  <c r="B103" i="4"/>
  <c r="A103" i="4" s="1"/>
  <c r="E102" i="4"/>
  <c r="G101" i="4"/>
  <c r="I101" i="4" s="1"/>
  <c r="H101" i="4"/>
  <c r="J101" i="4" s="1"/>
  <c r="F103" i="4" l="1"/>
  <c r="D103" i="4"/>
  <c r="C103" i="4"/>
  <c r="B104" i="4"/>
  <c r="A104" i="4" s="1"/>
  <c r="E103" i="4"/>
  <c r="G102" i="4"/>
  <c r="I102" i="4" s="1"/>
  <c r="H102" i="4"/>
  <c r="J102" i="4" s="1"/>
  <c r="C104" i="4" l="1"/>
  <c r="F104" i="4"/>
  <c r="D104" i="4"/>
  <c r="B105" i="4"/>
  <c r="C105" i="4" s="1"/>
  <c r="E104" i="4"/>
  <c r="G103" i="4"/>
  <c r="I103" i="4" s="1"/>
  <c r="H103" i="4"/>
  <c r="J103" i="4" s="1"/>
  <c r="A105" i="4" l="1"/>
  <c r="F105" i="4"/>
  <c r="D105" i="4"/>
  <c r="B106" i="4"/>
  <c r="B107" i="4" s="1"/>
  <c r="B108" i="4" s="1"/>
  <c r="E105" i="4"/>
  <c r="G104" i="4"/>
  <c r="I104" i="4" s="1"/>
  <c r="H104" i="4"/>
  <c r="J104" i="4" s="1"/>
  <c r="A106" i="4" l="1"/>
  <c r="A107" i="4" s="1"/>
  <c r="A108" i="4" s="1"/>
  <c r="A109" i="4" s="1"/>
  <c r="B109" i="4"/>
  <c r="D108" i="4"/>
  <c r="E108" i="4"/>
  <c r="C108" i="4"/>
  <c r="C106" i="4"/>
  <c r="F106" i="4"/>
  <c r="D106" i="4"/>
  <c r="E106" i="4"/>
  <c r="G105" i="4"/>
  <c r="I105" i="4" s="1"/>
  <c r="H105" i="4"/>
  <c r="J105" i="4" s="1"/>
  <c r="F108" i="4" l="1"/>
  <c r="H108" i="4" s="1"/>
  <c r="J108" i="4" s="1"/>
  <c r="F109" i="4"/>
  <c r="E109" i="4"/>
  <c r="C109" i="4"/>
  <c r="D109" i="4"/>
  <c r="F107" i="4"/>
  <c r="D107" i="4"/>
  <c r="C107" i="4"/>
  <c r="E107" i="4"/>
  <c r="G106" i="4"/>
  <c r="I106" i="4" s="1"/>
  <c r="H106" i="4"/>
  <c r="J106" i="4" s="1"/>
  <c r="G108" i="4" l="1"/>
  <c r="I108" i="4" s="1"/>
  <c r="H109" i="4"/>
  <c r="J109" i="4" s="1"/>
  <c r="G109" i="4"/>
  <c r="I109" i="4" s="1"/>
  <c r="G107" i="4"/>
  <c r="I107" i="4" s="1"/>
  <c r="H107" i="4"/>
  <c r="J107" i="4" s="1"/>
  <c r="C115" i="4" l="1"/>
</calcChain>
</file>

<file path=xl/sharedStrings.xml><?xml version="1.0" encoding="utf-8"?>
<sst xmlns="http://schemas.openxmlformats.org/spreadsheetml/2006/main" count="71" uniqueCount="40">
  <si>
    <t>עונה</t>
  </si>
  <si>
    <t>שפל</t>
  </si>
  <si>
    <t>פסגה</t>
  </si>
  <si>
    <t>חודש</t>
  </si>
  <si>
    <t>פיסגה</t>
  </si>
  <si>
    <t>חורף</t>
  </si>
  <si>
    <t>מעבר</t>
  </si>
  <si>
    <t>שנה</t>
  </si>
  <si>
    <t>קיץ</t>
  </si>
  <si>
    <t xml:space="preserve"> </t>
  </si>
  <si>
    <t>עלות רכיב יצור</t>
  </si>
  <si>
    <t>הנחה [%]</t>
  </si>
  <si>
    <t>סה״כ</t>
  </si>
  <si>
    <t>האם מספק חשמל?</t>
  </si>
  <si>
    <t>שווי הנחה בש"ח לחודש</t>
  </si>
  <si>
    <t>2.</t>
  </si>
  <si>
    <t>3.</t>
  </si>
  <si>
    <t>4.</t>
  </si>
  <si>
    <t>5.</t>
  </si>
  <si>
    <t xml:space="preserve">אגף רכש והתקשרויות
Procurement &amp; Contracts Division
מחלקת מכרזים
</t>
  </si>
  <si>
    <t>חודש בשנה</t>
  </si>
  <si>
    <t>מקדם היוון באחוזים</t>
  </si>
  <si>
    <t xml:space="preserve">טבלה א'- רכיב היצור - הנתונים בטבלה נכונים למועד פרסום המכרז, ובהם ייעשה שימוש גם לצורך השוואת ההצעות במכרז (אפילו אם יעודכנו במהלך המכרז) </t>
  </si>
  <si>
    <t>טבלה ג'- שווי הנחה בש"ח לחודש בכל תקופת ההשוואה</t>
  </si>
  <si>
    <t>טבלה א'- רכיב יצור [אג׳/קוטש]</t>
  </si>
  <si>
    <t xml:space="preserve">טבלה ב'- עלות רכיב היצור </t>
  </si>
  <si>
    <t xml:space="preserve">טבלה ד'- שווי ההנחה המהוון בש"ח </t>
  </si>
  <si>
    <t>מועד תחילת הספקה מוצע</t>
  </si>
  <si>
    <r>
      <t xml:space="preserve"> </t>
    </r>
    <r>
      <rPr>
        <b/>
        <u/>
        <sz val="12"/>
        <color theme="1"/>
        <rFont val="Arial"/>
        <family val="2"/>
        <scheme val="minor"/>
      </rPr>
      <t>דוגמא</t>
    </r>
    <r>
      <rPr>
        <b/>
        <sz val="12"/>
        <color theme="1"/>
        <rFont val="Arial"/>
        <family val="2"/>
        <scheme val="minor"/>
      </rPr>
      <t xml:space="preserve"> -הנחה מוצעת לפי עונות ולפי מש"ב</t>
    </r>
  </si>
  <si>
    <r>
      <rPr>
        <b/>
        <u/>
        <sz val="12"/>
        <color theme="1"/>
        <rFont val="Arial"/>
        <family val="2"/>
        <scheme val="minor"/>
      </rPr>
      <t>דוגמא</t>
    </r>
    <r>
      <rPr>
        <b/>
        <sz val="12"/>
        <color theme="1"/>
        <rFont val="Arial"/>
        <family val="2"/>
        <scheme val="minor"/>
      </rPr>
      <t>- מועד תחילת הספקה מוצע</t>
    </r>
  </si>
  <si>
    <t>שווי הנחה מהוון בש"ח לצורך השואת ההצעות במכרז</t>
  </si>
  <si>
    <t>נתוני דוח הצריכה של האוניברסיטה לחודש בהתבסס על שנת 2024 (בקוט"ש)</t>
  </si>
  <si>
    <t>עלות חודשית בש"ח של רכיב היצור (רכיב הייצור של רשות החשמל במכפלת נתונים חודשיים של צריכת האוניברסיטה לשנת 2024)</t>
  </si>
  <si>
    <r>
      <t>בדוגמא שלהלן אחוז ההנחה המוצע לכל העונות ולכל המש"בים הינו 10% ומועד תחילת ההספקה המוצע הינו</t>
    </r>
    <r>
      <rPr>
        <sz val="12"/>
        <color rgb="FFFF0000"/>
        <rFont val="Calibri"/>
        <family val="2"/>
      </rPr>
      <t xml:space="preserve"> 1 בדצמבר 2025</t>
    </r>
    <r>
      <rPr>
        <sz val="12"/>
        <color rgb="FF000000"/>
        <rFont val="Calibri"/>
        <family val="2"/>
      </rPr>
      <t xml:space="preserve"> (דוגמאות מסומנות באדום)</t>
    </r>
  </si>
  <si>
    <r>
      <t xml:space="preserve">טבלה ב'- עלות רכיב היצור- הטבלה כוללת את נתוני דוח הצריכה של האוניברסיטה המבוססים </t>
    </r>
    <r>
      <rPr>
        <sz val="12"/>
        <color rgb="FFFF0000"/>
        <rFont val="Calibri"/>
        <family val="2"/>
      </rPr>
      <t xml:space="preserve">על שנת 2024. </t>
    </r>
    <r>
      <rPr>
        <sz val="12"/>
        <color theme="1"/>
        <rFont val="Calibri"/>
        <family val="2"/>
      </rPr>
      <t>נתונים אלו הינם הערכה בלבד המשמשת לצורך השוואת ההצעות במכרז ונתונה לשינויים לאחר הזכיה.</t>
    </r>
  </si>
  <si>
    <r>
      <t xml:space="preserve">טבלה ג'- שווי הנחה בש"ח לחודש בכל תקופת ההשוואה- הטבלה כוללת את כל תקופת ההשוואה שקבועה במכרז </t>
    </r>
    <r>
      <rPr>
        <sz val="12"/>
        <color rgb="FFFF0000"/>
        <rFont val="Calibri"/>
        <family val="2"/>
      </rPr>
      <t>(חמש שנים מתאריך 1.4.2025)</t>
    </r>
    <r>
      <rPr>
        <sz val="12"/>
        <color theme="1"/>
        <rFont val="Calibri"/>
        <family val="2"/>
      </rPr>
      <t xml:space="preserve"> ומחשבת את שווי ההנחה הנומינאלי עבור כל חודש בתקופת ההשוואה. טבלה זו לוקחת בחשבון את מועד תחילת ההספקה כפי שיוצע על ידי כל מציע. </t>
    </r>
  </si>
  <si>
    <r>
      <t xml:space="preserve">טבלה ד' -מחשבת את שווי ההנחה המהוון לכל תקופת ההשוואה לפי  מקדם היוון כפי שנקבע במסמכי המכרז- 4%. בהתאם לדוגמא המספרית הנתונה להלן, שווי ההנחה המהוון בש"ח לצורך השואת ההצעות במכרז הינו </t>
    </r>
    <r>
      <rPr>
        <sz val="12"/>
        <color rgb="FFFF0000"/>
        <rFont val="Calibri"/>
        <family val="2"/>
      </rPr>
      <t>3,300,499 ₪.</t>
    </r>
  </si>
  <si>
    <t>מכרז פומבי מס' 10/2025 לאספקת חשמל לאוניברסיטת חיפה</t>
  </si>
  <si>
    <t>נספח א'3 - גיליון עזר- דוגמת חישוב שווי ההנחה המהוון לתקופת ההשוואה</t>
  </si>
  <si>
    <t>לא להגשה!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</si>
</sst>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₪&quot;\ #,##0.00;[Red]&quot;₪&quot;\ \-#,##0.00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-* #,##0_-;\-* #,##0_-;_-* &quot;-&quot;??_-;_-@_-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Arial"/>
      <family val="2"/>
      <charset val="177"/>
      <scheme val="minor"/>
    </font>
    <font>
      <b/>
      <sz val="12"/>
      <color theme="1"/>
      <name val="David"/>
      <family val="2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10"/>
      <color theme="1"/>
      <name val="Times New Roman"/>
      <family val="1"/>
    </font>
    <font>
      <b/>
      <i/>
      <u/>
      <sz val="12"/>
      <color rgb="FF008080"/>
      <name val="Calibri"/>
      <family val="2"/>
    </font>
    <font>
      <u/>
      <sz val="12"/>
      <color rgb="FF008080"/>
      <name val="Calibri"/>
      <family val="2"/>
    </font>
    <font>
      <i/>
      <u/>
      <sz val="12"/>
      <color rgb="FF008080"/>
      <name val="Calibri"/>
      <family val="2"/>
    </font>
    <font>
      <sz val="12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9" fontId="9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 readingOrder="2"/>
    </xf>
    <xf numFmtId="0" fontId="8" fillId="0" borderId="0" xfId="0" applyFont="1" applyAlignment="1">
      <alignment horizontal="center" vertical="top" wrapText="1" readingOrder="2"/>
    </xf>
    <xf numFmtId="0" fontId="8" fillId="0" borderId="13" xfId="0" applyFont="1" applyBorder="1" applyAlignment="1">
      <alignment horizontal="center" vertical="top" wrapText="1" readingOrder="2"/>
    </xf>
    <xf numFmtId="0" fontId="0" fillId="0" borderId="11" xfId="0" applyBorder="1"/>
    <xf numFmtId="0" fontId="0" fillId="0" borderId="31" xfId="0" applyBorder="1"/>
    <xf numFmtId="49" fontId="7" fillId="0" borderId="0" xfId="0" applyNumberFormat="1" applyFont="1" applyAlignment="1">
      <alignment horizontal="center" vertical="top" wrapText="1" readingOrder="2"/>
    </xf>
    <xf numFmtId="0" fontId="0" fillId="0" borderId="0" xfId="0" applyProtection="1">
      <protection locked="0"/>
    </xf>
    <xf numFmtId="9" fontId="9" fillId="2" borderId="1" xfId="2" applyFont="1" applyFill="1" applyBorder="1" applyAlignment="1" applyProtection="1">
      <alignment horizontal="center"/>
      <protection locked="0"/>
    </xf>
    <xf numFmtId="9" fontId="9" fillId="2" borderId="1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1" applyNumberFormat="1" applyFont="1" applyProtection="1"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10" fillId="0" borderId="0" xfId="0" applyFont="1" applyAlignment="1" applyProtection="1">
      <alignment horizontal="center" vertical="center" wrapText="1" readingOrder="2"/>
      <protection locked="0"/>
    </xf>
    <xf numFmtId="0" fontId="14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right" vertical="center" wrapText="1" readingOrder="2"/>
      <protection locked="0"/>
    </xf>
    <xf numFmtId="0" fontId="17" fillId="0" borderId="0" xfId="0" applyFont="1" applyAlignment="1" applyProtection="1">
      <alignment horizontal="left" vertical="center" readingOrder="2"/>
      <protection locked="0"/>
    </xf>
    <xf numFmtId="3" fontId="16" fillId="0" borderId="0" xfId="0" applyNumberFormat="1" applyFont="1" applyAlignment="1" applyProtection="1">
      <alignment horizontal="right" vertical="center" readingOrder="2"/>
      <protection locked="0"/>
    </xf>
    <xf numFmtId="164" fontId="0" fillId="0" borderId="0" xfId="0" applyNumberFormat="1" applyProtection="1">
      <protection locked="0"/>
    </xf>
    <xf numFmtId="8" fontId="2" fillId="0" borderId="0" xfId="0" applyNumberFormat="1" applyFont="1" applyProtection="1">
      <protection locked="0"/>
    </xf>
    <xf numFmtId="0" fontId="12" fillId="0" borderId="0" xfId="0" applyFont="1"/>
    <xf numFmtId="0" fontId="12" fillId="0" borderId="30" xfId="0" applyFont="1" applyBorder="1"/>
    <xf numFmtId="0" fontId="4" fillId="3" borderId="9" xfId="0" applyFont="1" applyFill="1" applyBorder="1" applyAlignment="1">
      <alignment horizontal="center"/>
    </xf>
    <xf numFmtId="165" fontId="4" fillId="3" borderId="1" xfId="2" applyNumberFormat="1" applyFont="1" applyFill="1" applyBorder="1" applyAlignment="1" applyProtection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9" fontId="9" fillId="0" borderId="0" xfId="2" applyFont="1" applyFill="1" applyBorder="1" applyAlignment="1" applyProtection="1">
      <alignment horizontal="center"/>
    </xf>
    <xf numFmtId="0" fontId="12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12" fillId="0" borderId="13" xfId="0" applyFont="1" applyBorder="1"/>
    <xf numFmtId="0" fontId="4" fillId="3" borderId="25" xfId="0" applyFont="1" applyFill="1" applyBorder="1" applyAlignment="1">
      <alignment horizontal="center" wrapText="1"/>
    </xf>
    <xf numFmtId="0" fontId="4" fillId="5" borderId="9" xfId="0" applyFont="1" applyFill="1" applyBorder="1"/>
    <xf numFmtId="0" fontId="4" fillId="5" borderId="1" xfId="0" applyFont="1" applyFill="1" applyBorder="1"/>
    <xf numFmtId="0" fontId="11" fillId="6" borderId="15" xfId="0" applyFont="1" applyFill="1" applyBorder="1" applyAlignment="1">
      <alignment readingOrder="2"/>
    </xf>
    <xf numFmtId="0" fontId="4" fillId="5" borderId="6" xfId="0" applyFont="1" applyFill="1" applyBorder="1"/>
    <xf numFmtId="0" fontId="12" fillId="5" borderId="12" xfId="0" applyFont="1" applyFill="1" applyBorder="1"/>
    <xf numFmtId="0" fontId="2" fillId="5" borderId="19" xfId="0" applyFont="1" applyFill="1" applyBorder="1"/>
    <xf numFmtId="0" fontId="2" fillId="5" borderId="9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9" xfId="0" applyFont="1" applyBorder="1"/>
    <xf numFmtId="0" fontId="12" fillId="0" borderId="1" xfId="0" applyFont="1" applyBorder="1"/>
    <xf numFmtId="164" fontId="2" fillId="0" borderId="15" xfId="1" applyNumberFormat="1" applyFont="1" applyBorder="1" applyAlignment="1" applyProtection="1">
      <alignment horizontal="center"/>
    </xf>
    <xf numFmtId="164" fontId="12" fillId="0" borderId="0" xfId="1" applyNumberFormat="1" applyFont="1" applyBorder="1" applyProtection="1"/>
    <xf numFmtId="164" fontId="12" fillId="0" borderId="30" xfId="1" applyNumberFormat="1" applyFont="1" applyBorder="1" applyProtection="1"/>
    <xf numFmtId="0" fontId="12" fillId="4" borderId="27" xfId="0" applyFont="1" applyFill="1" applyBorder="1"/>
    <xf numFmtId="0" fontId="12" fillId="4" borderId="7" xfId="0" applyFont="1" applyFill="1" applyBorder="1"/>
    <xf numFmtId="164" fontId="2" fillId="4" borderId="16" xfId="1" applyNumberFormat="1" applyFont="1" applyFill="1" applyBorder="1" applyAlignment="1" applyProtection="1">
      <alignment horizontal="center"/>
    </xf>
    <xf numFmtId="0" fontId="12" fillId="4" borderId="13" xfId="0" applyFont="1" applyFill="1" applyBorder="1"/>
    <xf numFmtId="0" fontId="12" fillId="4" borderId="0" xfId="0" applyFont="1" applyFill="1"/>
    <xf numFmtId="0" fontId="12" fillId="4" borderId="9" xfId="0" applyFont="1" applyFill="1" applyBorder="1"/>
    <xf numFmtId="0" fontId="12" fillId="4" borderId="1" xfId="0" applyFont="1" applyFill="1" applyBorder="1"/>
    <xf numFmtId="0" fontId="12" fillId="4" borderId="3" xfId="0" applyFont="1" applyFill="1" applyBorder="1"/>
    <xf numFmtId="0" fontId="12" fillId="4" borderId="15" xfId="0" applyFont="1" applyFill="1" applyBorder="1"/>
    <xf numFmtId="0" fontId="12" fillId="4" borderId="2" xfId="0" applyFont="1" applyFill="1" applyBorder="1"/>
    <xf numFmtId="0" fontId="12" fillId="0" borderId="9" xfId="0" applyFont="1" applyBorder="1"/>
    <xf numFmtId="0" fontId="12" fillId="0" borderId="3" xfId="0" applyFont="1" applyBorder="1"/>
    <xf numFmtId="0" fontId="12" fillId="0" borderId="15" xfId="0" applyFont="1" applyBorder="1"/>
    <xf numFmtId="0" fontId="12" fillId="0" borderId="2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3" xfId="0" applyFont="1" applyBorder="1"/>
    <xf numFmtId="164" fontId="13" fillId="0" borderId="9" xfId="1" applyNumberFormat="1" applyFont="1" applyBorder="1" applyProtection="1"/>
    <xf numFmtId="164" fontId="13" fillId="0" borderId="15" xfId="1" applyNumberFormat="1" applyFont="1" applyBorder="1" applyProtection="1"/>
    <xf numFmtId="1" fontId="13" fillId="0" borderId="2" xfId="0" applyNumberFormat="1" applyFont="1" applyBorder="1"/>
    <xf numFmtId="9" fontId="13" fillId="0" borderId="1" xfId="2" applyFont="1" applyBorder="1" applyProtection="1"/>
    <xf numFmtId="9" fontId="13" fillId="0" borderId="3" xfId="2" applyFont="1" applyBorder="1" applyProtection="1"/>
    <xf numFmtId="164" fontId="12" fillId="0" borderId="9" xfId="1" applyNumberFormat="1" applyFont="1" applyBorder="1" applyProtection="1"/>
    <xf numFmtId="164" fontId="12" fillId="0" borderId="15" xfId="1" applyNumberFormat="1" applyFont="1" applyBorder="1" applyProtection="1"/>
    <xf numFmtId="9" fontId="12" fillId="0" borderId="1" xfId="2" applyFont="1" applyBorder="1" applyProtection="1"/>
    <xf numFmtId="9" fontId="12" fillId="0" borderId="3" xfId="2" applyFont="1" applyBorder="1" applyProtection="1"/>
    <xf numFmtId="1" fontId="12" fillId="0" borderId="2" xfId="0" applyNumberFormat="1" applyFont="1" applyBorder="1"/>
    <xf numFmtId="164" fontId="12" fillId="0" borderId="9" xfId="1" applyNumberFormat="1" applyFont="1" applyFill="1" applyBorder="1" applyProtection="1"/>
    <xf numFmtId="164" fontId="12" fillId="0" borderId="15" xfId="1" applyNumberFormat="1" applyFont="1" applyFill="1" applyBorder="1" applyProtection="1"/>
    <xf numFmtId="9" fontId="12" fillId="0" borderId="1" xfId="2" applyFont="1" applyFill="1" applyBorder="1" applyProtection="1"/>
    <xf numFmtId="9" fontId="12" fillId="0" borderId="3" xfId="2" applyFont="1" applyFill="1" applyBorder="1" applyProtection="1"/>
    <xf numFmtId="0" fontId="12" fillId="0" borderId="7" xfId="0" applyFont="1" applyBorder="1"/>
    <xf numFmtId="0" fontId="12" fillId="0" borderId="21" xfId="0" applyFont="1" applyBorder="1"/>
    <xf numFmtId="164" fontId="12" fillId="0" borderId="6" xfId="1" applyNumberFormat="1" applyFont="1" applyBorder="1" applyProtection="1"/>
    <xf numFmtId="164" fontId="12" fillId="0" borderId="16" xfId="1" applyNumberFormat="1" applyFont="1" applyBorder="1" applyProtection="1"/>
    <xf numFmtId="1" fontId="12" fillId="0" borderId="29" xfId="0" applyNumberFormat="1" applyFont="1" applyBorder="1"/>
    <xf numFmtId="9" fontId="12" fillId="0" borderId="7" xfId="2" applyFont="1" applyBorder="1" applyProtection="1"/>
    <xf numFmtId="9" fontId="12" fillId="0" borderId="21" xfId="2" applyFont="1" applyBorder="1" applyProtection="1"/>
    <xf numFmtId="0" fontId="12" fillId="0" borderId="13" xfId="0" applyFont="1" applyBorder="1" applyAlignment="1">
      <alignment horizontal="center" vertical="center"/>
    </xf>
    <xf numFmtId="1" fontId="12" fillId="0" borderId="0" xfId="0" applyNumberFormat="1" applyFont="1"/>
    <xf numFmtId="9" fontId="12" fillId="0" borderId="0" xfId="2" applyFont="1" applyBorder="1" applyProtection="1"/>
    <xf numFmtId="9" fontId="12" fillId="0" borderId="15" xfId="0" applyNumberFormat="1" applyFont="1" applyBorder="1" applyAlignment="1">
      <alignment horizontal="center" vertical="center"/>
    </xf>
    <xf numFmtId="164" fontId="9" fillId="0" borderId="16" xfId="1" applyNumberFormat="1" applyFont="1" applyFill="1" applyBorder="1" applyAlignment="1" applyProtection="1">
      <alignment horizontal="center"/>
    </xf>
    <xf numFmtId="0" fontId="0" fillId="0" borderId="27" xfId="0" applyBorder="1"/>
    <xf numFmtId="0" fontId="2" fillId="0" borderId="11" xfId="0" applyFont="1" applyBorder="1"/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/>
    <xf numFmtId="164" fontId="2" fillId="0" borderId="2" xfId="1" applyNumberFormat="1" applyFont="1" applyBorder="1" applyAlignment="1" applyProtection="1">
      <alignment horizontal="center"/>
    </xf>
    <xf numFmtId="164" fontId="2" fillId="4" borderId="29" xfId="1" applyNumberFormat="1" applyFont="1" applyFill="1" applyBorder="1" applyAlignment="1" applyProtection="1">
      <alignment horizontal="center"/>
    </xf>
    <xf numFmtId="166" fontId="12" fillId="0" borderId="1" xfId="0" applyNumberFormat="1" applyFont="1" applyBorder="1"/>
    <xf numFmtId="164" fontId="12" fillId="4" borderId="1" xfId="1" applyNumberFormat="1" applyFont="1" applyFill="1" applyBorder="1"/>
    <xf numFmtId="0" fontId="7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6" fillId="0" borderId="30" xfId="0" applyFont="1" applyBorder="1" applyAlignment="1">
      <alignment horizontal="center" vertical="center" wrapText="1" readingOrder="2"/>
    </xf>
    <xf numFmtId="0" fontId="15" fillId="0" borderId="0" xfId="0" applyFont="1" applyAlignment="1" applyProtection="1">
      <alignment horizontal="center" vertical="center" readingOrder="2"/>
      <protection locked="0"/>
    </xf>
    <xf numFmtId="0" fontId="4" fillId="5" borderId="10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7" borderId="23" xfId="0" applyFont="1" applyFill="1" applyBorder="1" applyAlignment="1">
      <alignment horizontal="center" vertical="top"/>
    </xf>
    <xf numFmtId="0" fontId="4" fillId="7" borderId="24" xfId="0" applyFont="1" applyFill="1" applyBorder="1" applyAlignment="1">
      <alignment horizontal="center" vertical="top"/>
    </xf>
    <xf numFmtId="0" fontId="4" fillId="7" borderId="17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4" fillId="7" borderId="10" xfId="0" applyFont="1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4" fillId="7" borderId="22" xfId="0" applyFont="1" applyFill="1" applyBorder="1" applyAlignment="1">
      <alignment horizontal="right"/>
    </xf>
    <xf numFmtId="0" fontId="12" fillId="3" borderId="32" xfId="0" applyFont="1" applyFill="1" applyBorder="1" applyAlignment="1">
      <alignment horizontal="center" wrapText="1"/>
    </xf>
    <xf numFmtId="0" fontId="12" fillId="3" borderId="29" xfId="0" applyFont="1" applyFill="1" applyBorder="1" applyAlignment="1">
      <alignment horizontal="center" wrapText="1"/>
    </xf>
    <xf numFmtId="0" fontId="12" fillId="3" borderId="33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7" fillId="0" borderId="30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right" vertical="top" wrapText="1" readingOrder="2"/>
    </xf>
    <xf numFmtId="0" fontId="8" fillId="0" borderId="30" xfId="0" applyFont="1" applyBorder="1" applyAlignment="1">
      <alignment horizontal="right" vertical="top" wrapText="1" readingOrder="2"/>
    </xf>
    <xf numFmtId="0" fontId="4" fillId="4" borderId="13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607002</xdr:colOff>
      <xdr:row>0</xdr:row>
      <xdr:rowOff>0</xdr:rowOff>
    </xdr:from>
    <xdr:to>
      <xdr:col>9</xdr:col>
      <xdr:colOff>1144391</xdr:colOff>
      <xdr:row>0</xdr:row>
      <xdr:rowOff>884998</xdr:rowOff>
    </xdr:to>
    <xdr:pic>
      <xdr:nvPicPr>
        <xdr:cNvPr id="2" name="Picture 6" descr="A logo with blue and black letters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200699" y="0"/>
          <a:ext cx="1853572" cy="884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8"/>
  <sheetViews>
    <sheetView rightToLeft="1" tabSelected="1" zoomScale="85" zoomScaleNormal="85" workbookViewId="0">
      <selection sqref="A1:J1"/>
    </sheetView>
  </sheetViews>
  <sheetFormatPr defaultColWidth="13" defaultRowHeight="15" x14ac:dyDescent="0.25"/>
  <cols>
    <col min="1" max="1" width="13.09765625" style="9" customWidth="1"/>
    <col min="2" max="2" width="13" style="12"/>
    <col min="3" max="3" width="15.09765625" style="12" bestFit="1" customWidth="1"/>
    <col min="4" max="4" width="14" style="12" bestFit="1" customWidth="1"/>
    <col min="5" max="5" width="15" style="12" bestFit="1" customWidth="1"/>
    <col min="6" max="6" width="16.59765625" style="12" customWidth="1"/>
    <col min="7" max="8" width="13" style="9"/>
    <col min="9" max="11" width="17.09765625" style="9" customWidth="1"/>
    <col min="12" max="19" width="13" style="9"/>
    <col min="20" max="20" width="17.09765625" style="9" customWidth="1"/>
    <col min="21" max="21" width="13" style="9" bestFit="1" customWidth="1"/>
    <col min="22" max="16384" width="13" style="9"/>
  </cols>
  <sheetData>
    <row r="1" spans="1:10" ht="81.75" customHeight="1" x14ac:dyDescent="0.25">
      <c r="A1" s="132" t="s">
        <v>19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ht="15.6" x14ac:dyDescent="0.3">
      <c r="A2" s="135" t="s">
        <v>37</v>
      </c>
      <c r="B2" s="136"/>
      <c r="C2" s="136"/>
      <c r="D2" s="136"/>
      <c r="E2" s="136"/>
      <c r="F2" s="136"/>
      <c r="G2" s="136"/>
      <c r="H2" s="136"/>
      <c r="I2" s="136"/>
      <c r="J2" s="137"/>
    </row>
    <row r="3" spans="1:10" ht="15.75" customHeight="1" x14ac:dyDescent="0.25">
      <c r="A3" s="138" t="s">
        <v>38</v>
      </c>
      <c r="B3" s="139"/>
      <c r="C3" s="139"/>
      <c r="D3" s="139"/>
      <c r="E3" s="139"/>
      <c r="F3" s="139"/>
      <c r="G3" s="139"/>
      <c r="H3" s="139"/>
      <c r="I3" s="139"/>
      <c r="J3" s="114"/>
    </row>
    <row r="4" spans="1:10" ht="37.5" customHeight="1" x14ac:dyDescent="0.25">
      <c r="A4" s="113" t="s">
        <v>39</v>
      </c>
      <c r="B4" s="113"/>
      <c r="C4" s="113"/>
      <c r="D4" s="113"/>
      <c r="E4" s="113"/>
      <c r="F4" s="113"/>
      <c r="G4" s="113"/>
      <c r="H4" s="113"/>
      <c r="I4" s="113"/>
      <c r="J4" s="114"/>
    </row>
    <row r="5" spans="1:10" ht="33" customHeight="1" x14ac:dyDescent="0.25">
      <c r="A5" s="112">
        <v>1</v>
      </c>
      <c r="B5" s="140" t="s">
        <v>33</v>
      </c>
      <c r="C5" s="140"/>
      <c r="D5" s="140"/>
      <c r="E5" s="140"/>
      <c r="F5" s="140"/>
      <c r="G5" s="140"/>
      <c r="H5" s="140"/>
      <c r="I5" s="140"/>
      <c r="J5" s="141"/>
    </row>
    <row r="6" spans="1:10" ht="25.5" customHeight="1" x14ac:dyDescent="0.25">
      <c r="A6" s="8" t="s">
        <v>15</v>
      </c>
      <c r="B6" s="142" t="s">
        <v>22</v>
      </c>
      <c r="C6" s="142"/>
      <c r="D6" s="142"/>
      <c r="E6" s="142"/>
      <c r="F6" s="142"/>
      <c r="G6" s="142"/>
      <c r="H6" s="142"/>
      <c r="I6" s="142"/>
      <c r="J6" s="143"/>
    </row>
    <row r="7" spans="1:10" ht="33" customHeight="1" x14ac:dyDescent="0.25">
      <c r="A7" s="8" t="s">
        <v>16</v>
      </c>
      <c r="B7" s="142" t="s">
        <v>34</v>
      </c>
      <c r="C7" s="142"/>
      <c r="D7" s="142"/>
      <c r="E7" s="142"/>
      <c r="F7" s="142"/>
      <c r="G7" s="142"/>
      <c r="H7" s="142"/>
      <c r="I7" s="142"/>
      <c r="J7" s="143"/>
    </row>
    <row r="8" spans="1:10" ht="38.25" customHeight="1" x14ac:dyDescent="0.25">
      <c r="A8" s="8" t="s">
        <v>17</v>
      </c>
      <c r="B8" s="142" t="s">
        <v>35</v>
      </c>
      <c r="C8" s="142"/>
      <c r="D8" s="142"/>
      <c r="E8" s="142"/>
      <c r="F8" s="142"/>
      <c r="G8" s="142"/>
      <c r="H8" s="142"/>
      <c r="I8" s="142"/>
      <c r="J8" s="143"/>
    </row>
    <row r="9" spans="1:10" ht="36" customHeight="1" x14ac:dyDescent="0.25">
      <c r="A9" s="8" t="s">
        <v>18</v>
      </c>
      <c r="B9" s="142" t="s">
        <v>36</v>
      </c>
      <c r="C9" s="142"/>
      <c r="D9" s="142"/>
      <c r="E9" s="142"/>
      <c r="F9" s="142"/>
      <c r="G9" s="142"/>
      <c r="H9" s="142"/>
      <c r="I9" s="142"/>
      <c r="J9" s="143"/>
    </row>
    <row r="10" spans="1:10" ht="15.75" customHeight="1" thickBot="1" x14ac:dyDescent="0.3">
      <c r="A10" s="5"/>
      <c r="B10" s="4"/>
      <c r="C10" s="4"/>
      <c r="D10" s="4"/>
      <c r="E10" s="4"/>
      <c r="F10" s="4"/>
      <c r="G10" s="4"/>
      <c r="H10" s="3"/>
      <c r="I10" s="30"/>
      <c r="J10" s="31"/>
    </row>
    <row r="11" spans="1:10" ht="15.6" x14ac:dyDescent="0.3">
      <c r="A11" s="122" t="s">
        <v>28</v>
      </c>
      <c r="B11" s="123"/>
      <c r="C11" s="124"/>
      <c r="D11" s="1"/>
      <c r="E11" s="1"/>
      <c r="F11" s="1"/>
      <c r="G11" s="30"/>
      <c r="H11" s="30"/>
      <c r="I11" s="30"/>
      <c r="J11" s="31"/>
    </row>
    <row r="12" spans="1:10" ht="15.6" x14ac:dyDescent="0.3">
      <c r="A12" s="32" t="s">
        <v>9</v>
      </c>
      <c r="B12" s="33" t="s">
        <v>1</v>
      </c>
      <c r="C12" s="34" t="s">
        <v>2</v>
      </c>
      <c r="D12" s="1"/>
      <c r="E12" s="1"/>
      <c r="F12" s="1"/>
      <c r="G12" s="30"/>
      <c r="H12" s="30"/>
      <c r="I12" s="30"/>
      <c r="J12" s="31"/>
    </row>
    <row r="13" spans="1:10" ht="15.6" x14ac:dyDescent="0.3">
      <c r="A13" s="32" t="s">
        <v>5</v>
      </c>
      <c r="B13" s="10">
        <v>0.1</v>
      </c>
      <c r="C13" s="11">
        <v>0.1</v>
      </c>
      <c r="D13" s="1"/>
      <c r="E13" s="1"/>
      <c r="F13" s="1"/>
      <c r="G13" s="30"/>
      <c r="H13" s="30"/>
      <c r="I13" s="30"/>
      <c r="J13" s="31"/>
    </row>
    <row r="14" spans="1:10" ht="15.6" x14ac:dyDescent="0.3">
      <c r="A14" s="32" t="s">
        <v>6</v>
      </c>
      <c r="B14" s="10">
        <v>0.1</v>
      </c>
      <c r="C14" s="11">
        <v>0.1</v>
      </c>
      <c r="D14" s="1"/>
      <c r="E14" s="1"/>
      <c r="F14" s="1"/>
      <c r="G14" s="30"/>
      <c r="H14" s="30"/>
      <c r="I14" s="30"/>
      <c r="J14" s="31"/>
    </row>
    <row r="15" spans="1:10" ht="16.2" thickBot="1" x14ac:dyDescent="0.35">
      <c r="A15" s="35" t="s">
        <v>8</v>
      </c>
      <c r="B15" s="10">
        <v>0.1</v>
      </c>
      <c r="C15" s="11">
        <v>0.1</v>
      </c>
      <c r="D15" s="1"/>
      <c r="E15" s="1"/>
      <c r="F15" s="1"/>
      <c r="G15" s="30"/>
      <c r="H15" s="30"/>
      <c r="I15" s="30"/>
      <c r="J15" s="31"/>
    </row>
    <row r="16" spans="1:10" ht="15.6" thickBot="1" x14ac:dyDescent="0.3">
      <c r="A16" s="36"/>
      <c r="B16" s="37"/>
      <c r="C16" s="2"/>
      <c r="D16" s="1"/>
      <c r="E16" s="1"/>
      <c r="F16" s="1"/>
      <c r="G16" s="30"/>
      <c r="H16" s="30"/>
      <c r="I16" s="30"/>
      <c r="J16" s="31"/>
    </row>
    <row r="17" spans="1:21" ht="15.6" x14ac:dyDescent="0.3">
      <c r="A17" s="122" t="s">
        <v>29</v>
      </c>
      <c r="B17" s="123"/>
      <c r="C17" s="124"/>
      <c r="D17" s="1"/>
      <c r="E17" s="1"/>
      <c r="F17" s="1"/>
      <c r="G17" s="30"/>
      <c r="H17" s="30"/>
      <c r="I17" s="30"/>
      <c r="J17" s="31"/>
    </row>
    <row r="18" spans="1:21" ht="15.6" x14ac:dyDescent="0.3">
      <c r="A18" s="38"/>
      <c r="B18" s="39" t="s">
        <v>7</v>
      </c>
      <c r="C18" s="34" t="s">
        <v>3</v>
      </c>
      <c r="D18" s="1"/>
      <c r="E18" s="1"/>
      <c r="F18" s="1"/>
      <c r="G18" s="30"/>
      <c r="H18" s="30"/>
      <c r="I18" s="30"/>
      <c r="J18" s="31"/>
    </row>
    <row r="19" spans="1:21" ht="34.5" customHeight="1" thickBot="1" x14ac:dyDescent="0.35">
      <c r="A19" s="42" t="s">
        <v>27</v>
      </c>
      <c r="B19" s="105">
        <v>2025</v>
      </c>
      <c r="C19" s="106">
        <v>12</v>
      </c>
      <c r="D19" s="1"/>
      <c r="E19" s="1"/>
      <c r="F19" s="1"/>
      <c r="G19" s="30"/>
      <c r="H19" s="30"/>
      <c r="I19" s="30"/>
      <c r="J19" s="31"/>
    </row>
    <row r="20" spans="1:21" ht="15.6" thickBot="1" x14ac:dyDescent="0.3">
      <c r="A20" s="41"/>
      <c r="B20" s="30"/>
      <c r="C20" s="30"/>
      <c r="D20" s="1"/>
      <c r="E20" s="1"/>
      <c r="F20" s="1"/>
      <c r="G20" s="30"/>
      <c r="H20" s="30"/>
      <c r="I20" s="30"/>
      <c r="J20" s="31"/>
    </row>
    <row r="21" spans="1:21" ht="15.6" x14ac:dyDescent="0.3">
      <c r="A21" s="125" t="s">
        <v>24</v>
      </c>
      <c r="B21" s="126"/>
      <c r="C21" s="127"/>
      <c r="D21" s="40"/>
      <c r="E21" s="40"/>
      <c r="F21" s="40"/>
      <c r="G21" s="30"/>
      <c r="H21" s="30"/>
      <c r="I21" s="30"/>
      <c r="J21" s="31"/>
    </row>
    <row r="22" spans="1:21" ht="15.6" x14ac:dyDescent="0.3">
      <c r="A22" s="43"/>
      <c r="B22" s="44" t="s">
        <v>1</v>
      </c>
      <c r="C22" s="45" t="s">
        <v>4</v>
      </c>
      <c r="D22" s="1"/>
      <c r="E22" s="1"/>
      <c r="F22" s="1"/>
      <c r="G22" s="30"/>
      <c r="H22" s="30"/>
      <c r="I22" s="30"/>
      <c r="J22" s="31"/>
      <c r="K22" s="13"/>
    </row>
    <row r="23" spans="1:21" ht="15.6" x14ac:dyDescent="0.3">
      <c r="A23" s="43" t="s">
        <v>5</v>
      </c>
      <c r="B23" s="56">
        <v>18.36</v>
      </c>
      <c r="C23" s="72">
        <v>68.86</v>
      </c>
      <c r="D23" s="1"/>
      <c r="E23" s="1"/>
      <c r="F23" s="1"/>
      <c r="G23" s="30"/>
      <c r="J23" s="31"/>
    </row>
    <row r="24" spans="1:21" ht="15.6" x14ac:dyDescent="0.3">
      <c r="A24" s="43" t="s">
        <v>6</v>
      </c>
      <c r="B24" s="56">
        <v>17.61</v>
      </c>
      <c r="C24" s="72">
        <v>21.05</v>
      </c>
      <c r="D24" s="1"/>
      <c r="E24" s="1"/>
      <c r="F24" s="1"/>
      <c r="G24" s="30"/>
      <c r="J24" s="31"/>
    </row>
    <row r="25" spans="1:21" ht="16.2" thickBot="1" x14ac:dyDescent="0.35">
      <c r="A25" s="46" t="s">
        <v>8</v>
      </c>
      <c r="B25" s="91">
        <v>21.54</v>
      </c>
      <c r="C25" s="107">
        <v>110.64</v>
      </c>
      <c r="D25" s="1"/>
      <c r="E25" s="1"/>
      <c r="F25" s="1"/>
      <c r="G25" s="30"/>
      <c r="J25" s="31"/>
    </row>
    <row r="26" spans="1:21" x14ac:dyDescent="0.25">
      <c r="A26" s="41"/>
      <c r="B26" s="30"/>
      <c r="C26" s="30"/>
      <c r="D26" s="30"/>
      <c r="E26" s="1"/>
      <c r="F26" s="1"/>
      <c r="G26" s="30"/>
      <c r="H26" s="30"/>
      <c r="I26" s="30"/>
      <c r="J26" s="31"/>
    </row>
    <row r="27" spans="1:21" ht="15.6" thickBot="1" x14ac:dyDescent="0.3">
      <c r="A27" s="41"/>
      <c r="B27" s="30"/>
      <c r="C27" s="30"/>
      <c r="D27" s="30"/>
      <c r="E27" s="1"/>
      <c r="F27" s="1"/>
      <c r="G27" s="30"/>
      <c r="H27" s="30"/>
      <c r="I27" s="30"/>
      <c r="J27" s="31"/>
    </row>
    <row r="28" spans="1:21" ht="16.2" thickBot="1" x14ac:dyDescent="0.35">
      <c r="A28" s="150" t="s">
        <v>25</v>
      </c>
      <c r="B28" s="151"/>
      <c r="C28" s="151"/>
      <c r="D28" s="151"/>
      <c r="E28" s="151"/>
      <c r="F28" s="152"/>
      <c r="G28" s="30"/>
      <c r="H28" s="30"/>
      <c r="I28" s="30"/>
      <c r="J28" s="31"/>
    </row>
    <row r="29" spans="1:21" ht="84.75" customHeight="1" x14ac:dyDescent="0.3">
      <c r="A29" s="47"/>
      <c r="B29" s="48"/>
      <c r="C29" s="153" t="s">
        <v>31</v>
      </c>
      <c r="D29" s="154"/>
      <c r="E29" s="116" t="s">
        <v>32</v>
      </c>
      <c r="F29" s="117"/>
      <c r="G29" s="30"/>
      <c r="H29" s="30"/>
      <c r="I29" s="30"/>
      <c r="J29" s="31"/>
    </row>
    <row r="30" spans="1:21" ht="30" customHeight="1" x14ac:dyDescent="0.25">
      <c r="A30" s="49" t="s">
        <v>20</v>
      </c>
      <c r="B30" s="50" t="s">
        <v>0</v>
      </c>
      <c r="C30" s="51" t="s">
        <v>1</v>
      </c>
      <c r="D30" s="52" t="s">
        <v>2</v>
      </c>
      <c r="E30" s="53" t="s">
        <v>1</v>
      </c>
      <c r="F30" s="54" t="s">
        <v>2</v>
      </c>
      <c r="G30" s="30"/>
      <c r="H30" s="30"/>
      <c r="I30"/>
      <c r="J30" s="31"/>
      <c r="N30" s="14"/>
      <c r="O30" s="14"/>
      <c r="S30" s="14"/>
      <c r="T30" s="14"/>
      <c r="U30" s="15"/>
    </row>
    <row r="31" spans="1:21" x14ac:dyDescent="0.25">
      <c r="A31" s="55">
        <v>1</v>
      </c>
      <c r="B31" s="56" t="s">
        <v>5</v>
      </c>
      <c r="C31" s="110">
        <v>2002875.8820000007</v>
      </c>
      <c r="D31" s="110">
        <v>517346.22300000017</v>
      </c>
      <c r="E31" s="108">
        <f>VLOOKUP(B31,$A$23:$C$25,2,FALSE)*C31/100</f>
        <v>367728.01193520008</v>
      </c>
      <c r="F31" s="57">
        <f t="shared" ref="F31:F41" si="0">VLOOKUP(B31,$A$23:$C$25,3,FALSE)*D31/100</f>
        <v>356244.60915780015</v>
      </c>
      <c r="G31" s="30"/>
      <c r="H31" s="30"/>
      <c r="I31" s="58"/>
      <c r="J31" s="59"/>
      <c r="N31" s="16"/>
      <c r="O31" s="16"/>
      <c r="S31" s="17"/>
      <c r="T31" s="18"/>
      <c r="U31" s="19"/>
    </row>
    <row r="32" spans="1:21" x14ac:dyDescent="0.25">
      <c r="A32" s="55">
        <f>A31+1</f>
        <v>2</v>
      </c>
      <c r="B32" s="56" t="s">
        <v>5</v>
      </c>
      <c r="C32" s="110">
        <v>1892914.2629999991</v>
      </c>
      <c r="D32" s="110">
        <v>488351.72500000003</v>
      </c>
      <c r="E32" s="108">
        <f t="shared" ref="E32:E42" si="1">VLOOKUP(B32,$A$23:$C$25,2,FALSE)*C32/100</f>
        <v>347539.05868679984</v>
      </c>
      <c r="F32" s="57">
        <f t="shared" si="0"/>
        <v>336278.99783499999</v>
      </c>
      <c r="G32" s="30"/>
      <c r="H32" s="30"/>
      <c r="I32" s="58"/>
      <c r="J32" s="59"/>
      <c r="N32" s="16"/>
      <c r="O32" s="16"/>
      <c r="S32" s="17"/>
      <c r="T32" s="18"/>
      <c r="U32" s="19"/>
    </row>
    <row r="33" spans="1:31" x14ac:dyDescent="0.25">
      <c r="A33" s="55">
        <f t="shared" ref="A33:A42" si="2">A32+1</f>
        <v>3</v>
      </c>
      <c r="B33" s="56" t="s">
        <v>6</v>
      </c>
      <c r="C33" s="110">
        <v>1982218.5389999999</v>
      </c>
      <c r="D33" s="110">
        <v>368322.09899999993</v>
      </c>
      <c r="E33" s="108">
        <f t="shared" si="1"/>
        <v>349068.68471789995</v>
      </c>
      <c r="F33" s="57">
        <f t="shared" si="0"/>
        <v>77531.801839499982</v>
      </c>
      <c r="G33" s="30"/>
      <c r="H33" s="30"/>
      <c r="I33" s="58"/>
      <c r="J33" s="59"/>
      <c r="N33" s="16"/>
      <c r="O33" s="16"/>
      <c r="S33" s="17"/>
      <c r="T33" s="18"/>
      <c r="U33" s="19"/>
    </row>
    <row r="34" spans="1:31" x14ac:dyDescent="0.25">
      <c r="A34" s="55">
        <f t="shared" si="2"/>
        <v>4</v>
      </c>
      <c r="B34" s="56" t="s">
        <v>6</v>
      </c>
      <c r="C34" s="110">
        <v>1897424.2609999999</v>
      </c>
      <c r="D34" s="110">
        <v>311100.77900000004</v>
      </c>
      <c r="E34" s="108">
        <f t="shared" si="1"/>
        <v>334136.41236209997</v>
      </c>
      <c r="F34" s="57">
        <f t="shared" si="0"/>
        <v>65486.713979500011</v>
      </c>
      <c r="G34" s="30"/>
      <c r="H34" s="30"/>
      <c r="I34" s="58"/>
      <c r="J34" s="59"/>
      <c r="N34" s="16"/>
      <c r="O34" s="16"/>
      <c r="S34" s="17"/>
      <c r="T34" s="18"/>
      <c r="U34" s="19"/>
      <c r="AC34" s="20"/>
      <c r="AD34" s="20"/>
      <c r="AE34" s="21"/>
    </row>
    <row r="35" spans="1:31" x14ac:dyDescent="0.25">
      <c r="A35" s="55">
        <f t="shared" si="2"/>
        <v>5</v>
      </c>
      <c r="B35" s="56" t="s">
        <v>6</v>
      </c>
      <c r="C35" s="110">
        <v>2125462.1830000002</v>
      </c>
      <c r="D35" s="110">
        <v>359908.59700000013</v>
      </c>
      <c r="E35" s="108">
        <f t="shared" si="1"/>
        <v>374293.8904263</v>
      </c>
      <c r="F35" s="57">
        <f t="shared" si="0"/>
        <v>75760.759668500032</v>
      </c>
      <c r="G35" s="30"/>
      <c r="H35" s="30"/>
      <c r="I35" s="58"/>
      <c r="J35" s="59"/>
      <c r="N35" s="16"/>
      <c r="O35" s="16"/>
      <c r="S35" s="17"/>
      <c r="T35" s="18"/>
      <c r="U35" s="19"/>
    </row>
    <row r="36" spans="1:31" x14ac:dyDescent="0.25">
      <c r="A36" s="55">
        <f t="shared" si="2"/>
        <v>6</v>
      </c>
      <c r="B36" s="56" t="s">
        <v>8</v>
      </c>
      <c r="C36" s="110">
        <v>2416471.1839999971</v>
      </c>
      <c r="D36" s="110">
        <v>470967.60100000002</v>
      </c>
      <c r="E36" s="108">
        <f t="shared" si="1"/>
        <v>520507.89303359931</v>
      </c>
      <c r="F36" s="57">
        <f t="shared" si="0"/>
        <v>521078.55374640005</v>
      </c>
      <c r="G36" s="30"/>
      <c r="H36" s="30"/>
      <c r="I36" s="58"/>
      <c r="J36" s="59"/>
      <c r="N36" s="16"/>
      <c r="O36" s="16"/>
      <c r="S36" s="17"/>
      <c r="T36" s="18"/>
      <c r="U36" s="19"/>
      <c r="AC36" s="20"/>
      <c r="AD36" s="20"/>
      <c r="AE36" s="21"/>
    </row>
    <row r="37" spans="1:31" x14ac:dyDescent="0.25">
      <c r="A37" s="55">
        <f t="shared" si="2"/>
        <v>7</v>
      </c>
      <c r="B37" s="56" t="s">
        <v>8</v>
      </c>
      <c r="C37" s="110">
        <v>2807932.8250000025</v>
      </c>
      <c r="D37" s="110">
        <v>650124.09299999988</v>
      </c>
      <c r="E37" s="108">
        <f t="shared" si="1"/>
        <v>604828.73050500045</v>
      </c>
      <c r="F37" s="57">
        <f t="shared" si="0"/>
        <v>719297.29649519979</v>
      </c>
      <c r="G37" s="30"/>
      <c r="H37" s="30"/>
      <c r="I37" s="58"/>
      <c r="J37" s="59"/>
      <c r="N37" s="16"/>
      <c r="O37" s="16"/>
      <c r="S37" s="17"/>
      <c r="T37" s="18"/>
      <c r="U37" s="19"/>
      <c r="AC37" s="20"/>
      <c r="AD37" s="20"/>
      <c r="AE37" s="21"/>
    </row>
    <row r="38" spans="1:31" x14ac:dyDescent="0.25">
      <c r="A38" s="55">
        <f t="shared" si="2"/>
        <v>8</v>
      </c>
      <c r="B38" s="56" t="s">
        <v>8</v>
      </c>
      <c r="C38" s="110">
        <v>2587249.3520000014</v>
      </c>
      <c r="D38" s="110">
        <v>548018.51600000018</v>
      </c>
      <c r="E38" s="108">
        <f t="shared" si="1"/>
        <v>557293.5104208003</v>
      </c>
      <c r="F38" s="57">
        <f t="shared" si="0"/>
        <v>606327.68610240018</v>
      </c>
      <c r="G38" s="30"/>
      <c r="H38" s="30"/>
      <c r="I38" s="58"/>
      <c r="J38" s="59"/>
      <c r="N38" s="16"/>
      <c r="O38" s="16"/>
      <c r="S38" s="17"/>
      <c r="T38" s="18"/>
      <c r="U38" s="19"/>
      <c r="AC38" s="20"/>
      <c r="AD38" s="20"/>
      <c r="AE38" s="21"/>
    </row>
    <row r="39" spans="1:31" x14ac:dyDescent="0.25">
      <c r="A39" s="55">
        <f t="shared" si="2"/>
        <v>9</v>
      </c>
      <c r="B39" s="56" t="s">
        <v>8</v>
      </c>
      <c r="C39" s="110">
        <v>2172256.0359999998</v>
      </c>
      <c r="D39" s="110">
        <v>492894.43699999998</v>
      </c>
      <c r="E39" s="108">
        <f t="shared" si="1"/>
        <v>467903.95015439996</v>
      </c>
      <c r="F39" s="57">
        <f t="shared" si="0"/>
        <v>545338.40509679995</v>
      </c>
      <c r="G39" s="30"/>
      <c r="H39" s="30"/>
      <c r="I39" s="58"/>
      <c r="J39" s="59"/>
      <c r="N39" s="16"/>
      <c r="O39" s="16"/>
      <c r="S39" s="17"/>
      <c r="T39" s="18"/>
      <c r="U39" s="19"/>
    </row>
    <row r="40" spans="1:31" x14ac:dyDescent="0.25">
      <c r="A40" s="55">
        <f t="shared" si="2"/>
        <v>10</v>
      </c>
      <c r="B40" s="56" t="s">
        <v>6</v>
      </c>
      <c r="C40" s="110">
        <v>1680881.6270000003</v>
      </c>
      <c r="D40" s="110">
        <v>212828.61000000002</v>
      </c>
      <c r="E40" s="108">
        <f t="shared" si="1"/>
        <v>296003.25451470003</v>
      </c>
      <c r="F40" s="57">
        <f t="shared" si="0"/>
        <v>44800.422405000005</v>
      </c>
      <c r="G40" s="30"/>
      <c r="H40" s="30"/>
      <c r="I40" s="58"/>
      <c r="J40" s="59"/>
      <c r="N40" s="16"/>
      <c r="O40" s="16"/>
      <c r="S40" s="17"/>
      <c r="T40" s="18"/>
      <c r="U40" s="19"/>
      <c r="AA40" s="118"/>
      <c r="AB40" s="118"/>
      <c r="AC40" s="118"/>
    </row>
    <row r="41" spans="1:31" x14ac:dyDescent="0.25">
      <c r="A41" s="55">
        <f>A40+1</f>
        <v>11</v>
      </c>
      <c r="B41" s="56" t="s">
        <v>6</v>
      </c>
      <c r="C41" s="110">
        <v>1767164.3119999995</v>
      </c>
      <c r="D41" s="110">
        <v>310171.39600000007</v>
      </c>
      <c r="E41" s="108">
        <f t="shared" si="1"/>
        <v>311197.63534319989</v>
      </c>
      <c r="F41" s="57">
        <f t="shared" si="0"/>
        <v>65291.078858000015</v>
      </c>
      <c r="G41" s="30"/>
      <c r="H41" s="30"/>
      <c r="I41" s="58"/>
      <c r="J41" s="59"/>
      <c r="N41" s="16"/>
      <c r="O41" s="16"/>
      <c r="S41" s="17"/>
      <c r="T41" s="18"/>
      <c r="U41" s="19"/>
    </row>
    <row r="42" spans="1:31" x14ac:dyDescent="0.25">
      <c r="A42" s="55">
        <f t="shared" si="2"/>
        <v>12</v>
      </c>
      <c r="B42" s="56" t="s">
        <v>5</v>
      </c>
      <c r="C42" s="110">
        <v>1877437.3910000003</v>
      </c>
      <c r="D42" s="110">
        <v>473154.51099999988</v>
      </c>
      <c r="E42" s="108">
        <f t="shared" si="1"/>
        <v>344697.50498760008</v>
      </c>
      <c r="F42" s="57">
        <f>VLOOKUP(B42,$A$23:$C$25,3,FALSE)*D42/100</f>
        <v>325814.19627459993</v>
      </c>
      <c r="G42" s="30"/>
      <c r="H42" s="30"/>
      <c r="I42" s="58"/>
      <c r="J42" s="59"/>
      <c r="N42" s="16"/>
      <c r="O42" s="16"/>
      <c r="S42" s="17"/>
      <c r="T42" s="18"/>
      <c r="U42" s="19"/>
    </row>
    <row r="43" spans="1:31" ht="15.6" thickBot="1" x14ac:dyDescent="0.3">
      <c r="A43" s="60"/>
      <c r="B43" s="61" t="s">
        <v>12</v>
      </c>
      <c r="C43" s="111">
        <f>SUM(C31:C42)</f>
        <v>25210287.854999997</v>
      </c>
      <c r="D43" s="111">
        <f>SUM(D31:D42)</f>
        <v>5203188.5870000003</v>
      </c>
      <c r="E43" s="109">
        <f>SUM(E31:E42)</f>
        <v>4875198.5370875997</v>
      </c>
      <c r="F43" s="62">
        <f>SUM(F31:F42)</f>
        <v>3739250.5214587003</v>
      </c>
      <c r="G43" s="30"/>
      <c r="H43" s="30"/>
      <c r="I43" s="58"/>
      <c r="J43" s="59"/>
      <c r="N43" s="17"/>
      <c r="O43" s="17"/>
      <c r="P43" s="17"/>
      <c r="S43" s="17"/>
      <c r="T43" s="22"/>
    </row>
    <row r="44" spans="1:31" x14ac:dyDescent="0.25">
      <c r="A44" s="41"/>
      <c r="B44" s="1"/>
      <c r="C44" s="1"/>
      <c r="D44" s="1"/>
      <c r="E44" s="1"/>
      <c r="F44" s="1"/>
      <c r="G44" s="30"/>
      <c r="H44" s="30"/>
      <c r="I44" s="30"/>
      <c r="J44" s="31"/>
    </row>
    <row r="45" spans="1:31" ht="15.6" thickBot="1" x14ac:dyDescent="0.3">
      <c r="A45" s="41"/>
      <c r="B45" s="1"/>
      <c r="C45" s="1"/>
      <c r="D45" s="1"/>
      <c r="E45" s="1"/>
      <c r="F45" s="1"/>
      <c r="G45" s="30"/>
      <c r="H45" s="30"/>
      <c r="I45" s="30"/>
      <c r="J45" s="31"/>
      <c r="AB45" s="20"/>
      <c r="AC45" s="20"/>
      <c r="AD45" s="20"/>
      <c r="AE45" s="20"/>
    </row>
    <row r="46" spans="1:31" ht="15" customHeight="1" thickBot="1" x14ac:dyDescent="0.3">
      <c r="A46" s="119" t="s">
        <v>23</v>
      </c>
      <c r="B46" s="120"/>
      <c r="C46" s="120"/>
      <c r="D46" s="120"/>
      <c r="E46" s="120"/>
      <c r="F46" s="120"/>
      <c r="G46" s="120"/>
      <c r="H46" s="120"/>
      <c r="I46" s="120"/>
      <c r="J46" s="121"/>
      <c r="AC46" s="20"/>
      <c r="AD46" s="20"/>
      <c r="AE46" s="20"/>
    </row>
    <row r="47" spans="1:31" ht="15.6" x14ac:dyDescent="0.3">
      <c r="A47" s="63"/>
      <c r="B47" s="64"/>
      <c r="C47" s="64"/>
      <c r="D47" s="144" t="s">
        <v>10</v>
      </c>
      <c r="E47" s="145"/>
      <c r="F47" s="64"/>
      <c r="G47" s="144" t="s">
        <v>11</v>
      </c>
      <c r="H47" s="146"/>
      <c r="I47" s="144" t="s">
        <v>14</v>
      </c>
      <c r="J47" s="145"/>
    </row>
    <row r="48" spans="1:31" ht="15.6" x14ac:dyDescent="0.25">
      <c r="A48" s="65" t="s">
        <v>7</v>
      </c>
      <c r="B48" s="66" t="s">
        <v>3</v>
      </c>
      <c r="C48" s="67" t="s">
        <v>0</v>
      </c>
      <c r="D48" s="65" t="s">
        <v>1</v>
      </c>
      <c r="E48" s="68" t="s">
        <v>2</v>
      </c>
      <c r="F48" s="69" t="s">
        <v>13</v>
      </c>
      <c r="G48" s="66" t="s">
        <v>1</v>
      </c>
      <c r="H48" s="67" t="s">
        <v>2</v>
      </c>
      <c r="I48" s="65" t="s">
        <v>1</v>
      </c>
      <c r="J48" s="68" t="s">
        <v>2</v>
      </c>
      <c r="AB48" s="23"/>
      <c r="AC48" s="23"/>
      <c r="AD48" s="23"/>
      <c r="AE48" s="23"/>
    </row>
    <row r="49" spans="1:18" x14ac:dyDescent="0.25">
      <c r="A49" s="70"/>
      <c r="B49" s="56" t="s">
        <v>9</v>
      </c>
      <c r="C49" s="71"/>
      <c r="D49" s="70"/>
      <c r="E49" s="72"/>
      <c r="F49" s="73" t="s">
        <v>9</v>
      </c>
      <c r="G49" s="56"/>
      <c r="H49" s="71"/>
      <c r="I49" s="70"/>
      <c r="J49" s="72"/>
    </row>
    <row r="50" spans="1:18" ht="15.6" x14ac:dyDescent="0.25">
      <c r="A50" s="74">
        <v>2025</v>
      </c>
      <c r="B50" s="75">
        <v>4</v>
      </c>
      <c r="C50" s="76" t="str">
        <f t="shared" ref="C50:C109" si="3">VLOOKUP(B50,$A$31:$B$42,2,FALSE)</f>
        <v>מעבר</v>
      </c>
      <c r="D50" s="77">
        <f>VLOOKUP($B50,$A$30:$F$42,5,FALSE)</f>
        <v>334136.41236209997</v>
      </c>
      <c r="E50" s="78">
        <f t="shared" ref="E50:E109" si="4">VLOOKUP($B50,$A$30:$F$42,6,FALSE)</f>
        <v>65486.713979500011</v>
      </c>
      <c r="F50" s="79" t="str">
        <f>IF(OR(A50&gt;B$19,AND(A50=B$19,B50&gt;=C$19)),1,"")</f>
        <v/>
      </c>
      <c r="G50" s="80">
        <f t="shared" ref="G50:G81" si="5">IF(F50=1,VLOOKUP($C50,$A$12:$C$20,2,FALSE),0%)</f>
        <v>0</v>
      </c>
      <c r="H50" s="81">
        <f t="shared" ref="H50:H81" si="6">IF(F50=1,VLOOKUP($C50,$A$12:$C$20,3,FALSE),0%)</f>
        <v>0</v>
      </c>
      <c r="I50" s="77">
        <f t="shared" ref="I50:J52" si="7">G50*D50</f>
        <v>0</v>
      </c>
      <c r="J50" s="78">
        <f t="shared" si="7"/>
        <v>0</v>
      </c>
      <c r="P50" s="115"/>
      <c r="Q50" s="115"/>
      <c r="R50" s="115"/>
    </row>
    <row r="51" spans="1:18" ht="15.6" x14ac:dyDescent="0.25">
      <c r="A51" s="74">
        <f>IF(B51=1,A50+1,A50)</f>
        <v>2025</v>
      </c>
      <c r="B51" s="75">
        <f t="shared" ref="B51:B109" si="8">IF(B50=12,1,B50+1)</f>
        <v>5</v>
      </c>
      <c r="C51" s="76" t="str">
        <f t="shared" si="3"/>
        <v>מעבר</v>
      </c>
      <c r="D51" s="77">
        <f t="shared" ref="D51:D109" si="9">VLOOKUP($B51,$A$30:$F$42,5,FALSE)</f>
        <v>374293.8904263</v>
      </c>
      <c r="E51" s="78">
        <f t="shared" si="4"/>
        <v>75760.759668500032</v>
      </c>
      <c r="F51" s="79" t="str">
        <f t="shared" ref="F51:F109" si="10">IF(OR(A51&gt;B$19,AND(A51=B$19,B51&gt;=C$19)),1,"")</f>
        <v/>
      </c>
      <c r="G51" s="80">
        <f t="shared" si="5"/>
        <v>0</v>
      </c>
      <c r="H51" s="81">
        <f t="shared" si="6"/>
        <v>0</v>
      </c>
      <c r="I51" s="77">
        <f t="shared" si="7"/>
        <v>0</v>
      </c>
      <c r="J51" s="78">
        <f t="shared" si="7"/>
        <v>0</v>
      </c>
      <c r="P51" s="24"/>
      <c r="Q51" s="25"/>
      <c r="R51" s="25"/>
    </row>
    <row r="52" spans="1:18" ht="15.6" x14ac:dyDescent="0.25">
      <c r="A52" s="74">
        <f t="shared" ref="A52:A109" si="11">IF(B52=1,A51+1,A51)</f>
        <v>2025</v>
      </c>
      <c r="B52" s="75">
        <f t="shared" si="8"/>
        <v>6</v>
      </c>
      <c r="C52" s="76" t="str">
        <f t="shared" si="3"/>
        <v>קיץ</v>
      </c>
      <c r="D52" s="77">
        <f t="shared" si="9"/>
        <v>520507.89303359931</v>
      </c>
      <c r="E52" s="78">
        <f t="shared" si="4"/>
        <v>521078.55374640005</v>
      </c>
      <c r="F52" s="79" t="str">
        <f t="shared" si="10"/>
        <v/>
      </c>
      <c r="G52" s="80">
        <f t="shared" si="5"/>
        <v>0</v>
      </c>
      <c r="H52" s="81">
        <f t="shared" si="6"/>
        <v>0</v>
      </c>
      <c r="I52" s="77">
        <f t="shared" si="7"/>
        <v>0</v>
      </c>
      <c r="J52" s="78">
        <f t="shared" si="7"/>
        <v>0</v>
      </c>
      <c r="P52" s="26"/>
      <c r="Q52" s="27"/>
      <c r="R52" s="27"/>
    </row>
    <row r="53" spans="1:18" ht="15.6" x14ac:dyDescent="0.25">
      <c r="A53" s="74">
        <f t="shared" si="11"/>
        <v>2025</v>
      </c>
      <c r="B53" s="56">
        <f>IF(B52=12,1,B52+1)</f>
        <v>7</v>
      </c>
      <c r="C53" s="71" t="str">
        <f t="shared" si="3"/>
        <v>קיץ</v>
      </c>
      <c r="D53" s="82">
        <f t="shared" si="9"/>
        <v>604828.73050500045</v>
      </c>
      <c r="E53" s="83">
        <f t="shared" si="4"/>
        <v>719297.29649519979</v>
      </c>
      <c r="F53" s="79" t="str">
        <f t="shared" si="10"/>
        <v/>
      </c>
      <c r="G53" s="84">
        <f t="shared" si="5"/>
        <v>0</v>
      </c>
      <c r="H53" s="85">
        <f t="shared" si="6"/>
        <v>0</v>
      </c>
      <c r="I53" s="82">
        <f>G53*D53</f>
        <v>0</v>
      </c>
      <c r="J53" s="83">
        <f>H53*E53</f>
        <v>0</v>
      </c>
      <c r="P53" s="26"/>
      <c r="Q53" s="27"/>
      <c r="R53" s="27"/>
    </row>
    <row r="54" spans="1:18" ht="15.6" x14ac:dyDescent="0.25">
      <c r="A54" s="74">
        <f t="shared" si="11"/>
        <v>2025</v>
      </c>
      <c r="B54" s="56">
        <f t="shared" si="8"/>
        <v>8</v>
      </c>
      <c r="C54" s="71" t="str">
        <f t="shared" si="3"/>
        <v>קיץ</v>
      </c>
      <c r="D54" s="82">
        <f t="shared" si="9"/>
        <v>557293.5104208003</v>
      </c>
      <c r="E54" s="83">
        <f t="shared" si="4"/>
        <v>606327.68610240018</v>
      </c>
      <c r="F54" s="79" t="str">
        <f t="shared" si="10"/>
        <v/>
      </c>
      <c r="G54" s="84">
        <f t="shared" si="5"/>
        <v>0</v>
      </c>
      <c r="H54" s="85">
        <f t="shared" si="6"/>
        <v>0</v>
      </c>
      <c r="I54" s="82">
        <f>G54*D54</f>
        <v>0</v>
      </c>
      <c r="J54" s="83">
        <f>H54*E54</f>
        <v>0</v>
      </c>
      <c r="P54" s="26"/>
      <c r="Q54" s="27"/>
      <c r="R54" s="27"/>
    </row>
    <row r="55" spans="1:18" ht="15.6" x14ac:dyDescent="0.25">
      <c r="A55" s="74">
        <f t="shared" si="11"/>
        <v>2025</v>
      </c>
      <c r="B55" s="56">
        <f t="shared" si="8"/>
        <v>9</v>
      </c>
      <c r="C55" s="71" t="str">
        <f t="shared" si="3"/>
        <v>קיץ</v>
      </c>
      <c r="D55" s="82">
        <f t="shared" si="9"/>
        <v>467903.95015439996</v>
      </c>
      <c r="E55" s="83">
        <f t="shared" si="4"/>
        <v>545338.40509679995</v>
      </c>
      <c r="F55" s="79" t="str">
        <f t="shared" si="10"/>
        <v/>
      </c>
      <c r="G55" s="84">
        <f t="shared" si="5"/>
        <v>0</v>
      </c>
      <c r="H55" s="85">
        <f t="shared" si="6"/>
        <v>0</v>
      </c>
      <c r="I55" s="82">
        <f t="shared" ref="I55:J109" si="12">G55*D55</f>
        <v>0</v>
      </c>
      <c r="J55" s="83">
        <f t="shared" si="12"/>
        <v>0</v>
      </c>
      <c r="P55" s="26"/>
      <c r="Q55" s="27"/>
      <c r="R55" s="27"/>
    </row>
    <row r="56" spans="1:18" x14ac:dyDescent="0.25">
      <c r="A56" s="74">
        <f t="shared" si="11"/>
        <v>2025</v>
      </c>
      <c r="B56" s="56">
        <f t="shared" si="8"/>
        <v>10</v>
      </c>
      <c r="C56" s="71" t="str">
        <f t="shared" si="3"/>
        <v>מעבר</v>
      </c>
      <c r="D56" s="82">
        <f t="shared" si="9"/>
        <v>296003.25451470003</v>
      </c>
      <c r="E56" s="83">
        <f t="shared" si="4"/>
        <v>44800.422405000005</v>
      </c>
      <c r="F56" s="79" t="str">
        <f t="shared" si="10"/>
        <v/>
      </c>
      <c r="G56" s="84">
        <f t="shared" si="5"/>
        <v>0</v>
      </c>
      <c r="H56" s="85">
        <f t="shared" si="6"/>
        <v>0</v>
      </c>
      <c r="I56" s="82">
        <f t="shared" si="12"/>
        <v>0</v>
      </c>
      <c r="J56" s="83">
        <f t="shared" si="12"/>
        <v>0</v>
      </c>
    </row>
    <row r="57" spans="1:18" x14ac:dyDescent="0.25">
      <c r="A57" s="74">
        <f t="shared" si="11"/>
        <v>2025</v>
      </c>
      <c r="B57" s="56">
        <f t="shared" si="8"/>
        <v>11</v>
      </c>
      <c r="C57" s="71" t="str">
        <f t="shared" si="3"/>
        <v>מעבר</v>
      </c>
      <c r="D57" s="82">
        <f t="shared" si="9"/>
        <v>311197.63534319989</v>
      </c>
      <c r="E57" s="83">
        <f t="shared" si="4"/>
        <v>65291.078858000015</v>
      </c>
      <c r="F57" s="79" t="str">
        <f t="shared" si="10"/>
        <v/>
      </c>
      <c r="G57" s="84">
        <f t="shared" si="5"/>
        <v>0</v>
      </c>
      <c r="H57" s="85">
        <f t="shared" si="6"/>
        <v>0</v>
      </c>
      <c r="I57" s="82">
        <f t="shared" si="12"/>
        <v>0</v>
      </c>
      <c r="J57" s="83">
        <f t="shared" si="12"/>
        <v>0</v>
      </c>
    </row>
    <row r="58" spans="1:18" x14ac:dyDescent="0.25">
      <c r="A58" s="74">
        <f t="shared" si="11"/>
        <v>2025</v>
      </c>
      <c r="B58" s="56">
        <f t="shared" si="8"/>
        <v>12</v>
      </c>
      <c r="C58" s="71" t="str">
        <f t="shared" si="3"/>
        <v>חורף</v>
      </c>
      <c r="D58" s="82">
        <f t="shared" si="9"/>
        <v>344697.50498760008</v>
      </c>
      <c r="E58" s="83">
        <f t="shared" si="4"/>
        <v>325814.19627459993</v>
      </c>
      <c r="F58" s="79">
        <f t="shared" si="10"/>
        <v>1</v>
      </c>
      <c r="G58" s="84">
        <f t="shared" si="5"/>
        <v>0.1</v>
      </c>
      <c r="H58" s="85">
        <f t="shared" si="6"/>
        <v>0.1</v>
      </c>
      <c r="I58" s="82">
        <f t="shared" si="12"/>
        <v>34469.750498760011</v>
      </c>
      <c r="J58" s="83">
        <f t="shared" si="12"/>
        <v>32581.419627459996</v>
      </c>
    </row>
    <row r="59" spans="1:18" x14ac:dyDescent="0.25">
      <c r="A59" s="74">
        <f t="shared" si="11"/>
        <v>2026</v>
      </c>
      <c r="B59" s="56">
        <f t="shared" si="8"/>
        <v>1</v>
      </c>
      <c r="C59" s="71" t="str">
        <f t="shared" si="3"/>
        <v>חורף</v>
      </c>
      <c r="D59" s="82">
        <f t="shared" si="9"/>
        <v>367728.01193520008</v>
      </c>
      <c r="E59" s="83">
        <f t="shared" si="4"/>
        <v>356244.60915780015</v>
      </c>
      <c r="F59" s="79">
        <f t="shared" si="10"/>
        <v>1</v>
      </c>
      <c r="G59" s="84">
        <f t="shared" si="5"/>
        <v>0.1</v>
      </c>
      <c r="H59" s="85">
        <f t="shared" si="6"/>
        <v>0.1</v>
      </c>
      <c r="I59" s="82">
        <f t="shared" si="12"/>
        <v>36772.801193520012</v>
      </c>
      <c r="J59" s="83">
        <f t="shared" si="12"/>
        <v>35624.460915780015</v>
      </c>
    </row>
    <row r="60" spans="1:18" x14ac:dyDescent="0.25">
      <c r="A60" s="74">
        <f t="shared" si="11"/>
        <v>2026</v>
      </c>
      <c r="B60" s="56">
        <f t="shared" si="8"/>
        <v>2</v>
      </c>
      <c r="C60" s="71" t="str">
        <f t="shared" si="3"/>
        <v>חורף</v>
      </c>
      <c r="D60" s="82">
        <f t="shared" si="9"/>
        <v>347539.05868679984</v>
      </c>
      <c r="E60" s="83">
        <f t="shared" si="4"/>
        <v>336278.99783499999</v>
      </c>
      <c r="F60" s="79">
        <f t="shared" si="10"/>
        <v>1</v>
      </c>
      <c r="G60" s="84">
        <f t="shared" si="5"/>
        <v>0.1</v>
      </c>
      <c r="H60" s="85">
        <f t="shared" si="6"/>
        <v>0.1</v>
      </c>
      <c r="I60" s="82">
        <f t="shared" si="12"/>
        <v>34753.905868679984</v>
      </c>
      <c r="J60" s="83">
        <f t="shared" si="12"/>
        <v>33627.899783499997</v>
      </c>
    </row>
    <row r="61" spans="1:18" x14ac:dyDescent="0.25">
      <c r="A61" s="74">
        <f t="shared" si="11"/>
        <v>2026</v>
      </c>
      <c r="B61" s="56">
        <f t="shared" si="8"/>
        <v>3</v>
      </c>
      <c r="C61" s="71" t="str">
        <f t="shared" si="3"/>
        <v>מעבר</v>
      </c>
      <c r="D61" s="82">
        <f t="shared" si="9"/>
        <v>349068.68471789995</v>
      </c>
      <c r="E61" s="83">
        <f t="shared" si="4"/>
        <v>77531.801839499982</v>
      </c>
      <c r="F61" s="79">
        <f t="shared" si="10"/>
        <v>1</v>
      </c>
      <c r="G61" s="84">
        <f t="shared" si="5"/>
        <v>0.1</v>
      </c>
      <c r="H61" s="85">
        <f t="shared" si="6"/>
        <v>0.1</v>
      </c>
      <c r="I61" s="82">
        <f t="shared" si="12"/>
        <v>34906.868471789996</v>
      </c>
      <c r="J61" s="83">
        <f t="shared" si="12"/>
        <v>7753.1801839499985</v>
      </c>
    </row>
    <row r="62" spans="1:18" x14ac:dyDescent="0.25">
      <c r="A62" s="74">
        <f t="shared" si="11"/>
        <v>2026</v>
      </c>
      <c r="B62" s="56">
        <f t="shared" si="8"/>
        <v>4</v>
      </c>
      <c r="C62" s="71" t="str">
        <f t="shared" si="3"/>
        <v>מעבר</v>
      </c>
      <c r="D62" s="82">
        <f t="shared" si="9"/>
        <v>334136.41236209997</v>
      </c>
      <c r="E62" s="83">
        <f t="shared" si="4"/>
        <v>65486.713979500011</v>
      </c>
      <c r="F62" s="86">
        <f t="shared" si="10"/>
        <v>1</v>
      </c>
      <c r="G62" s="84">
        <f t="shared" si="5"/>
        <v>0.1</v>
      </c>
      <c r="H62" s="85">
        <f t="shared" si="6"/>
        <v>0.1</v>
      </c>
      <c r="I62" s="82">
        <f t="shared" si="12"/>
        <v>33413.641236210002</v>
      </c>
      <c r="J62" s="83">
        <f t="shared" si="12"/>
        <v>6548.6713979500018</v>
      </c>
    </row>
    <row r="63" spans="1:18" x14ac:dyDescent="0.25">
      <c r="A63" s="74">
        <f t="shared" si="11"/>
        <v>2026</v>
      </c>
      <c r="B63" s="56">
        <f t="shared" si="8"/>
        <v>5</v>
      </c>
      <c r="C63" s="71" t="str">
        <f t="shared" si="3"/>
        <v>מעבר</v>
      </c>
      <c r="D63" s="82">
        <f t="shared" si="9"/>
        <v>374293.8904263</v>
      </c>
      <c r="E63" s="83">
        <f t="shared" si="4"/>
        <v>75760.759668500032</v>
      </c>
      <c r="F63" s="86">
        <f t="shared" si="10"/>
        <v>1</v>
      </c>
      <c r="G63" s="84">
        <f t="shared" si="5"/>
        <v>0.1</v>
      </c>
      <c r="H63" s="85">
        <f t="shared" si="6"/>
        <v>0.1</v>
      </c>
      <c r="I63" s="82">
        <f t="shared" si="12"/>
        <v>37429.389042629999</v>
      </c>
      <c r="J63" s="83">
        <f t="shared" si="12"/>
        <v>7576.0759668500032</v>
      </c>
    </row>
    <row r="64" spans="1:18" x14ac:dyDescent="0.25">
      <c r="A64" s="74">
        <f t="shared" si="11"/>
        <v>2026</v>
      </c>
      <c r="B64" s="56">
        <f t="shared" si="8"/>
        <v>6</v>
      </c>
      <c r="C64" s="71" t="str">
        <f t="shared" si="3"/>
        <v>קיץ</v>
      </c>
      <c r="D64" s="82">
        <f t="shared" si="9"/>
        <v>520507.89303359931</v>
      </c>
      <c r="E64" s="83">
        <f t="shared" si="4"/>
        <v>521078.55374640005</v>
      </c>
      <c r="F64" s="86">
        <f t="shared" si="10"/>
        <v>1</v>
      </c>
      <c r="G64" s="84">
        <f t="shared" si="5"/>
        <v>0.1</v>
      </c>
      <c r="H64" s="85">
        <f t="shared" si="6"/>
        <v>0.1</v>
      </c>
      <c r="I64" s="82">
        <f t="shared" si="12"/>
        <v>52050.789303359932</v>
      </c>
      <c r="J64" s="83">
        <f t="shared" si="12"/>
        <v>52107.855374640007</v>
      </c>
    </row>
    <row r="65" spans="1:10" x14ac:dyDescent="0.25">
      <c r="A65" s="74">
        <f t="shared" si="11"/>
        <v>2026</v>
      </c>
      <c r="B65" s="56">
        <f t="shared" si="8"/>
        <v>7</v>
      </c>
      <c r="C65" s="71" t="str">
        <f t="shared" si="3"/>
        <v>קיץ</v>
      </c>
      <c r="D65" s="82">
        <f t="shared" si="9"/>
        <v>604828.73050500045</v>
      </c>
      <c r="E65" s="83">
        <f t="shared" si="4"/>
        <v>719297.29649519979</v>
      </c>
      <c r="F65" s="86">
        <f t="shared" si="10"/>
        <v>1</v>
      </c>
      <c r="G65" s="84">
        <f t="shared" si="5"/>
        <v>0.1</v>
      </c>
      <c r="H65" s="85">
        <f t="shared" si="6"/>
        <v>0.1</v>
      </c>
      <c r="I65" s="82">
        <f t="shared" si="12"/>
        <v>60482.873050500049</v>
      </c>
      <c r="J65" s="83">
        <f t="shared" si="12"/>
        <v>71929.729649519984</v>
      </c>
    </row>
    <row r="66" spans="1:10" x14ac:dyDescent="0.25">
      <c r="A66" s="74">
        <f t="shared" si="11"/>
        <v>2026</v>
      </c>
      <c r="B66" s="56">
        <f t="shared" si="8"/>
        <v>8</v>
      </c>
      <c r="C66" s="71" t="str">
        <f t="shared" si="3"/>
        <v>קיץ</v>
      </c>
      <c r="D66" s="82">
        <f t="shared" si="9"/>
        <v>557293.5104208003</v>
      </c>
      <c r="E66" s="83">
        <f t="shared" si="4"/>
        <v>606327.68610240018</v>
      </c>
      <c r="F66" s="86">
        <f t="shared" si="10"/>
        <v>1</v>
      </c>
      <c r="G66" s="84">
        <f t="shared" si="5"/>
        <v>0.1</v>
      </c>
      <c r="H66" s="85">
        <f t="shared" si="6"/>
        <v>0.1</v>
      </c>
      <c r="I66" s="82">
        <f t="shared" si="12"/>
        <v>55729.35104208003</v>
      </c>
      <c r="J66" s="83">
        <f t="shared" si="12"/>
        <v>60632.768610240018</v>
      </c>
    </row>
    <row r="67" spans="1:10" x14ac:dyDescent="0.25">
      <c r="A67" s="74">
        <f t="shared" si="11"/>
        <v>2026</v>
      </c>
      <c r="B67" s="56">
        <f t="shared" si="8"/>
        <v>9</v>
      </c>
      <c r="C67" s="71" t="str">
        <f t="shared" si="3"/>
        <v>קיץ</v>
      </c>
      <c r="D67" s="82">
        <f t="shared" si="9"/>
        <v>467903.95015439996</v>
      </c>
      <c r="E67" s="83">
        <f t="shared" si="4"/>
        <v>545338.40509679995</v>
      </c>
      <c r="F67" s="86">
        <f t="shared" si="10"/>
        <v>1</v>
      </c>
      <c r="G67" s="84">
        <f t="shared" si="5"/>
        <v>0.1</v>
      </c>
      <c r="H67" s="85">
        <f t="shared" si="6"/>
        <v>0.1</v>
      </c>
      <c r="I67" s="82">
        <f t="shared" si="12"/>
        <v>46790.395015440001</v>
      </c>
      <c r="J67" s="83">
        <f t="shared" si="12"/>
        <v>54533.840509679998</v>
      </c>
    </row>
    <row r="68" spans="1:10" x14ac:dyDescent="0.25">
      <c r="A68" s="74">
        <f t="shared" si="11"/>
        <v>2026</v>
      </c>
      <c r="B68" s="56">
        <f t="shared" si="8"/>
        <v>10</v>
      </c>
      <c r="C68" s="71" t="str">
        <f t="shared" si="3"/>
        <v>מעבר</v>
      </c>
      <c r="D68" s="82">
        <f t="shared" si="9"/>
        <v>296003.25451470003</v>
      </c>
      <c r="E68" s="83">
        <f t="shared" si="4"/>
        <v>44800.422405000005</v>
      </c>
      <c r="F68" s="86">
        <f t="shared" si="10"/>
        <v>1</v>
      </c>
      <c r="G68" s="84">
        <f t="shared" si="5"/>
        <v>0.1</v>
      </c>
      <c r="H68" s="85">
        <f t="shared" si="6"/>
        <v>0.1</v>
      </c>
      <c r="I68" s="82">
        <f t="shared" si="12"/>
        <v>29600.325451470006</v>
      </c>
      <c r="J68" s="83">
        <f t="shared" si="12"/>
        <v>4480.0422405000008</v>
      </c>
    </row>
    <row r="69" spans="1:10" x14ac:dyDescent="0.25">
      <c r="A69" s="74">
        <f t="shared" si="11"/>
        <v>2026</v>
      </c>
      <c r="B69" s="56">
        <f t="shared" si="8"/>
        <v>11</v>
      </c>
      <c r="C69" s="71" t="str">
        <f t="shared" si="3"/>
        <v>מעבר</v>
      </c>
      <c r="D69" s="82">
        <f t="shared" si="9"/>
        <v>311197.63534319989</v>
      </c>
      <c r="E69" s="83">
        <f t="shared" si="4"/>
        <v>65291.078858000015</v>
      </c>
      <c r="F69" s="86">
        <f t="shared" si="10"/>
        <v>1</v>
      </c>
      <c r="G69" s="84">
        <f t="shared" si="5"/>
        <v>0.1</v>
      </c>
      <c r="H69" s="85">
        <f t="shared" si="6"/>
        <v>0.1</v>
      </c>
      <c r="I69" s="82">
        <f t="shared" si="12"/>
        <v>31119.763534319991</v>
      </c>
      <c r="J69" s="83">
        <f t="shared" si="12"/>
        <v>6529.1078858000019</v>
      </c>
    </row>
    <row r="70" spans="1:10" x14ac:dyDescent="0.25">
      <c r="A70" s="74">
        <f t="shared" si="11"/>
        <v>2026</v>
      </c>
      <c r="B70" s="56">
        <f t="shared" si="8"/>
        <v>12</v>
      </c>
      <c r="C70" s="71" t="str">
        <f t="shared" si="3"/>
        <v>חורף</v>
      </c>
      <c r="D70" s="82">
        <f t="shared" si="9"/>
        <v>344697.50498760008</v>
      </c>
      <c r="E70" s="83">
        <f t="shared" si="4"/>
        <v>325814.19627459993</v>
      </c>
      <c r="F70" s="86">
        <f t="shared" si="10"/>
        <v>1</v>
      </c>
      <c r="G70" s="84">
        <f t="shared" si="5"/>
        <v>0.1</v>
      </c>
      <c r="H70" s="85">
        <f t="shared" si="6"/>
        <v>0.1</v>
      </c>
      <c r="I70" s="82">
        <f t="shared" si="12"/>
        <v>34469.750498760011</v>
      </c>
      <c r="J70" s="83">
        <f t="shared" si="12"/>
        <v>32581.419627459996</v>
      </c>
    </row>
    <row r="71" spans="1:10" x14ac:dyDescent="0.25">
      <c r="A71" s="74">
        <f t="shared" si="11"/>
        <v>2027</v>
      </c>
      <c r="B71" s="56">
        <f t="shared" si="8"/>
        <v>1</v>
      </c>
      <c r="C71" s="71" t="str">
        <f t="shared" si="3"/>
        <v>חורף</v>
      </c>
      <c r="D71" s="82">
        <f t="shared" si="9"/>
        <v>367728.01193520008</v>
      </c>
      <c r="E71" s="83">
        <f t="shared" si="4"/>
        <v>356244.60915780015</v>
      </c>
      <c r="F71" s="86">
        <f t="shared" si="10"/>
        <v>1</v>
      </c>
      <c r="G71" s="84">
        <f t="shared" si="5"/>
        <v>0.1</v>
      </c>
      <c r="H71" s="85">
        <f t="shared" si="6"/>
        <v>0.1</v>
      </c>
      <c r="I71" s="82">
        <f t="shared" si="12"/>
        <v>36772.801193520012</v>
      </c>
      <c r="J71" s="83">
        <f t="shared" si="12"/>
        <v>35624.460915780015</v>
      </c>
    </row>
    <row r="72" spans="1:10" x14ac:dyDescent="0.25">
      <c r="A72" s="74">
        <f t="shared" si="11"/>
        <v>2027</v>
      </c>
      <c r="B72" s="56">
        <f t="shared" si="8"/>
        <v>2</v>
      </c>
      <c r="C72" s="71" t="str">
        <f t="shared" si="3"/>
        <v>חורף</v>
      </c>
      <c r="D72" s="82">
        <f t="shared" si="9"/>
        <v>347539.05868679984</v>
      </c>
      <c r="E72" s="83">
        <f t="shared" si="4"/>
        <v>336278.99783499999</v>
      </c>
      <c r="F72" s="86">
        <f t="shared" si="10"/>
        <v>1</v>
      </c>
      <c r="G72" s="84">
        <f t="shared" si="5"/>
        <v>0.1</v>
      </c>
      <c r="H72" s="85">
        <f t="shared" si="6"/>
        <v>0.1</v>
      </c>
      <c r="I72" s="82">
        <f t="shared" si="12"/>
        <v>34753.905868679984</v>
      </c>
      <c r="J72" s="83">
        <f t="shared" si="12"/>
        <v>33627.899783499997</v>
      </c>
    </row>
    <row r="73" spans="1:10" x14ac:dyDescent="0.25">
      <c r="A73" s="74">
        <f t="shared" si="11"/>
        <v>2027</v>
      </c>
      <c r="B73" s="56">
        <f t="shared" si="8"/>
        <v>3</v>
      </c>
      <c r="C73" s="71" t="str">
        <f t="shared" si="3"/>
        <v>מעבר</v>
      </c>
      <c r="D73" s="82">
        <f t="shared" si="9"/>
        <v>349068.68471789995</v>
      </c>
      <c r="E73" s="83">
        <f t="shared" si="4"/>
        <v>77531.801839499982</v>
      </c>
      <c r="F73" s="86">
        <f t="shared" si="10"/>
        <v>1</v>
      </c>
      <c r="G73" s="84">
        <f t="shared" si="5"/>
        <v>0.1</v>
      </c>
      <c r="H73" s="85">
        <f t="shared" si="6"/>
        <v>0.1</v>
      </c>
      <c r="I73" s="82">
        <f t="shared" si="12"/>
        <v>34906.868471789996</v>
      </c>
      <c r="J73" s="83">
        <f t="shared" si="12"/>
        <v>7753.1801839499985</v>
      </c>
    </row>
    <row r="74" spans="1:10" x14ac:dyDescent="0.25">
      <c r="A74" s="74">
        <f t="shared" si="11"/>
        <v>2027</v>
      </c>
      <c r="B74" s="56">
        <f t="shared" si="8"/>
        <v>4</v>
      </c>
      <c r="C74" s="71" t="str">
        <f t="shared" si="3"/>
        <v>מעבר</v>
      </c>
      <c r="D74" s="82">
        <f t="shared" si="9"/>
        <v>334136.41236209997</v>
      </c>
      <c r="E74" s="83">
        <f t="shared" si="4"/>
        <v>65486.713979500011</v>
      </c>
      <c r="F74" s="86">
        <f t="shared" si="10"/>
        <v>1</v>
      </c>
      <c r="G74" s="84">
        <f t="shared" si="5"/>
        <v>0.1</v>
      </c>
      <c r="H74" s="85">
        <f t="shared" si="6"/>
        <v>0.1</v>
      </c>
      <c r="I74" s="82">
        <f t="shared" si="12"/>
        <v>33413.641236210002</v>
      </c>
      <c r="J74" s="83">
        <f t="shared" si="12"/>
        <v>6548.6713979500018</v>
      </c>
    </row>
    <row r="75" spans="1:10" x14ac:dyDescent="0.25">
      <c r="A75" s="74">
        <f t="shared" si="11"/>
        <v>2027</v>
      </c>
      <c r="B75" s="56">
        <f t="shared" si="8"/>
        <v>5</v>
      </c>
      <c r="C75" s="71" t="str">
        <f t="shared" si="3"/>
        <v>מעבר</v>
      </c>
      <c r="D75" s="82">
        <f t="shared" si="9"/>
        <v>374293.8904263</v>
      </c>
      <c r="E75" s="83">
        <f t="shared" si="4"/>
        <v>75760.759668500032</v>
      </c>
      <c r="F75" s="86">
        <f t="shared" si="10"/>
        <v>1</v>
      </c>
      <c r="G75" s="84">
        <f t="shared" si="5"/>
        <v>0.1</v>
      </c>
      <c r="H75" s="85">
        <f t="shared" si="6"/>
        <v>0.1</v>
      </c>
      <c r="I75" s="82">
        <f t="shared" si="12"/>
        <v>37429.389042629999</v>
      </c>
      <c r="J75" s="83">
        <f t="shared" si="12"/>
        <v>7576.0759668500032</v>
      </c>
    </row>
    <row r="76" spans="1:10" x14ac:dyDescent="0.25">
      <c r="A76" s="74">
        <f t="shared" si="11"/>
        <v>2027</v>
      </c>
      <c r="B76" s="56">
        <f t="shared" si="8"/>
        <v>6</v>
      </c>
      <c r="C76" s="71" t="str">
        <f t="shared" si="3"/>
        <v>קיץ</v>
      </c>
      <c r="D76" s="82">
        <f t="shared" si="9"/>
        <v>520507.89303359931</v>
      </c>
      <c r="E76" s="83">
        <f t="shared" si="4"/>
        <v>521078.55374640005</v>
      </c>
      <c r="F76" s="86">
        <f t="shared" si="10"/>
        <v>1</v>
      </c>
      <c r="G76" s="84">
        <f t="shared" si="5"/>
        <v>0.1</v>
      </c>
      <c r="H76" s="85">
        <f t="shared" si="6"/>
        <v>0.1</v>
      </c>
      <c r="I76" s="82">
        <f t="shared" si="12"/>
        <v>52050.789303359932</v>
      </c>
      <c r="J76" s="83">
        <f t="shared" si="12"/>
        <v>52107.855374640007</v>
      </c>
    </row>
    <row r="77" spans="1:10" x14ac:dyDescent="0.25">
      <c r="A77" s="74">
        <f t="shared" si="11"/>
        <v>2027</v>
      </c>
      <c r="B77" s="56">
        <f t="shared" si="8"/>
        <v>7</v>
      </c>
      <c r="C77" s="71" t="str">
        <f t="shared" si="3"/>
        <v>קיץ</v>
      </c>
      <c r="D77" s="82">
        <f t="shared" si="9"/>
        <v>604828.73050500045</v>
      </c>
      <c r="E77" s="83">
        <f t="shared" si="4"/>
        <v>719297.29649519979</v>
      </c>
      <c r="F77" s="86">
        <f t="shared" si="10"/>
        <v>1</v>
      </c>
      <c r="G77" s="84">
        <f t="shared" si="5"/>
        <v>0.1</v>
      </c>
      <c r="H77" s="85">
        <f t="shared" si="6"/>
        <v>0.1</v>
      </c>
      <c r="I77" s="82">
        <f t="shared" si="12"/>
        <v>60482.873050500049</v>
      </c>
      <c r="J77" s="83">
        <f t="shared" si="12"/>
        <v>71929.729649519984</v>
      </c>
    </row>
    <row r="78" spans="1:10" x14ac:dyDescent="0.25">
      <c r="A78" s="74">
        <f t="shared" si="11"/>
        <v>2027</v>
      </c>
      <c r="B78" s="56">
        <f t="shared" si="8"/>
        <v>8</v>
      </c>
      <c r="C78" s="71" t="str">
        <f t="shared" si="3"/>
        <v>קיץ</v>
      </c>
      <c r="D78" s="82">
        <f t="shared" si="9"/>
        <v>557293.5104208003</v>
      </c>
      <c r="E78" s="83">
        <f t="shared" si="4"/>
        <v>606327.68610240018</v>
      </c>
      <c r="F78" s="86">
        <f t="shared" si="10"/>
        <v>1</v>
      </c>
      <c r="G78" s="84">
        <f t="shared" si="5"/>
        <v>0.1</v>
      </c>
      <c r="H78" s="85">
        <f t="shared" si="6"/>
        <v>0.1</v>
      </c>
      <c r="I78" s="82">
        <f t="shared" si="12"/>
        <v>55729.35104208003</v>
      </c>
      <c r="J78" s="83">
        <f t="shared" si="12"/>
        <v>60632.768610240018</v>
      </c>
    </row>
    <row r="79" spans="1:10" x14ac:dyDescent="0.25">
      <c r="A79" s="74">
        <f t="shared" si="11"/>
        <v>2027</v>
      </c>
      <c r="B79" s="56">
        <f t="shared" si="8"/>
        <v>9</v>
      </c>
      <c r="C79" s="71" t="str">
        <f t="shared" si="3"/>
        <v>קיץ</v>
      </c>
      <c r="D79" s="82">
        <f t="shared" si="9"/>
        <v>467903.95015439996</v>
      </c>
      <c r="E79" s="83">
        <f t="shared" si="4"/>
        <v>545338.40509679995</v>
      </c>
      <c r="F79" s="86">
        <f t="shared" si="10"/>
        <v>1</v>
      </c>
      <c r="G79" s="84">
        <f t="shared" si="5"/>
        <v>0.1</v>
      </c>
      <c r="H79" s="85">
        <f t="shared" si="6"/>
        <v>0.1</v>
      </c>
      <c r="I79" s="82">
        <f t="shared" si="12"/>
        <v>46790.395015440001</v>
      </c>
      <c r="J79" s="83">
        <f t="shared" si="12"/>
        <v>54533.840509679998</v>
      </c>
    </row>
    <row r="80" spans="1:10" x14ac:dyDescent="0.25">
      <c r="A80" s="74">
        <f t="shared" si="11"/>
        <v>2027</v>
      </c>
      <c r="B80" s="56">
        <f t="shared" si="8"/>
        <v>10</v>
      </c>
      <c r="C80" s="71" t="str">
        <f t="shared" si="3"/>
        <v>מעבר</v>
      </c>
      <c r="D80" s="82">
        <f t="shared" si="9"/>
        <v>296003.25451470003</v>
      </c>
      <c r="E80" s="83">
        <f t="shared" si="4"/>
        <v>44800.422405000005</v>
      </c>
      <c r="F80" s="86">
        <f t="shared" si="10"/>
        <v>1</v>
      </c>
      <c r="G80" s="84">
        <f t="shared" si="5"/>
        <v>0.1</v>
      </c>
      <c r="H80" s="85">
        <f t="shared" si="6"/>
        <v>0.1</v>
      </c>
      <c r="I80" s="82">
        <f t="shared" si="12"/>
        <v>29600.325451470006</v>
      </c>
      <c r="J80" s="83">
        <f t="shared" si="12"/>
        <v>4480.0422405000008</v>
      </c>
    </row>
    <row r="81" spans="1:10" x14ac:dyDescent="0.25">
      <c r="A81" s="74">
        <f t="shared" si="11"/>
        <v>2027</v>
      </c>
      <c r="B81" s="56">
        <f t="shared" si="8"/>
        <v>11</v>
      </c>
      <c r="C81" s="71" t="str">
        <f t="shared" si="3"/>
        <v>מעבר</v>
      </c>
      <c r="D81" s="82">
        <f t="shared" si="9"/>
        <v>311197.63534319989</v>
      </c>
      <c r="E81" s="83">
        <f t="shared" si="4"/>
        <v>65291.078858000015</v>
      </c>
      <c r="F81" s="86">
        <f t="shared" si="10"/>
        <v>1</v>
      </c>
      <c r="G81" s="84">
        <f t="shared" si="5"/>
        <v>0.1</v>
      </c>
      <c r="H81" s="85">
        <f t="shared" si="6"/>
        <v>0.1</v>
      </c>
      <c r="I81" s="82">
        <f t="shared" si="12"/>
        <v>31119.763534319991</v>
      </c>
      <c r="J81" s="83">
        <f t="shared" si="12"/>
        <v>6529.1078858000019</v>
      </c>
    </row>
    <row r="82" spans="1:10" x14ac:dyDescent="0.25">
      <c r="A82" s="74">
        <f t="shared" si="11"/>
        <v>2027</v>
      </c>
      <c r="B82" s="56">
        <f t="shared" si="8"/>
        <v>12</v>
      </c>
      <c r="C82" s="71" t="str">
        <f t="shared" si="3"/>
        <v>חורף</v>
      </c>
      <c r="D82" s="82">
        <f t="shared" si="9"/>
        <v>344697.50498760008</v>
      </c>
      <c r="E82" s="83">
        <f t="shared" si="4"/>
        <v>325814.19627459993</v>
      </c>
      <c r="F82" s="86">
        <f t="shared" si="10"/>
        <v>1</v>
      </c>
      <c r="G82" s="84">
        <f t="shared" ref="G82:G109" si="13">IF(F82=1,VLOOKUP($C82,$A$12:$C$20,2,FALSE),0%)</f>
        <v>0.1</v>
      </c>
      <c r="H82" s="85">
        <f t="shared" ref="H82:H109" si="14">IF(F82=1,VLOOKUP($C82,$A$12:$C$20,3,FALSE),0%)</f>
        <v>0.1</v>
      </c>
      <c r="I82" s="82">
        <f t="shared" si="12"/>
        <v>34469.750498760011</v>
      </c>
      <c r="J82" s="83">
        <f t="shared" si="12"/>
        <v>32581.419627459996</v>
      </c>
    </row>
    <row r="83" spans="1:10" x14ac:dyDescent="0.25">
      <c r="A83" s="74">
        <f t="shared" si="11"/>
        <v>2028</v>
      </c>
      <c r="B83" s="56">
        <f t="shared" si="8"/>
        <v>1</v>
      </c>
      <c r="C83" s="71" t="str">
        <f t="shared" si="3"/>
        <v>חורף</v>
      </c>
      <c r="D83" s="82">
        <f t="shared" si="9"/>
        <v>367728.01193520008</v>
      </c>
      <c r="E83" s="83">
        <f t="shared" si="4"/>
        <v>356244.60915780015</v>
      </c>
      <c r="F83" s="86">
        <f t="shared" si="10"/>
        <v>1</v>
      </c>
      <c r="G83" s="84">
        <f t="shared" si="13"/>
        <v>0.1</v>
      </c>
      <c r="H83" s="85">
        <f t="shared" si="14"/>
        <v>0.1</v>
      </c>
      <c r="I83" s="82">
        <f t="shared" si="12"/>
        <v>36772.801193520012</v>
      </c>
      <c r="J83" s="83">
        <f t="shared" si="12"/>
        <v>35624.460915780015</v>
      </c>
    </row>
    <row r="84" spans="1:10" x14ac:dyDescent="0.25">
      <c r="A84" s="74">
        <f t="shared" si="11"/>
        <v>2028</v>
      </c>
      <c r="B84" s="56">
        <f t="shared" si="8"/>
        <v>2</v>
      </c>
      <c r="C84" s="71" t="str">
        <f t="shared" si="3"/>
        <v>חורף</v>
      </c>
      <c r="D84" s="82">
        <f t="shared" si="9"/>
        <v>347539.05868679984</v>
      </c>
      <c r="E84" s="83">
        <f t="shared" si="4"/>
        <v>336278.99783499999</v>
      </c>
      <c r="F84" s="86">
        <f t="shared" si="10"/>
        <v>1</v>
      </c>
      <c r="G84" s="84">
        <f t="shared" si="13"/>
        <v>0.1</v>
      </c>
      <c r="H84" s="85">
        <f t="shared" si="14"/>
        <v>0.1</v>
      </c>
      <c r="I84" s="82">
        <f t="shared" si="12"/>
        <v>34753.905868679984</v>
      </c>
      <c r="J84" s="83">
        <f t="shared" si="12"/>
        <v>33627.899783499997</v>
      </c>
    </row>
    <row r="85" spans="1:10" x14ac:dyDescent="0.25">
      <c r="A85" s="74">
        <f t="shared" si="11"/>
        <v>2028</v>
      </c>
      <c r="B85" s="56">
        <f t="shared" si="8"/>
        <v>3</v>
      </c>
      <c r="C85" s="71" t="str">
        <f t="shared" si="3"/>
        <v>מעבר</v>
      </c>
      <c r="D85" s="82">
        <f t="shared" si="9"/>
        <v>349068.68471789995</v>
      </c>
      <c r="E85" s="83">
        <f t="shared" si="4"/>
        <v>77531.801839499982</v>
      </c>
      <c r="F85" s="86">
        <f t="shared" si="10"/>
        <v>1</v>
      </c>
      <c r="G85" s="84">
        <f t="shared" si="13"/>
        <v>0.1</v>
      </c>
      <c r="H85" s="85">
        <f t="shared" si="14"/>
        <v>0.1</v>
      </c>
      <c r="I85" s="82">
        <f t="shared" si="12"/>
        <v>34906.868471789996</v>
      </c>
      <c r="J85" s="83">
        <f t="shared" si="12"/>
        <v>7753.1801839499985</v>
      </c>
    </row>
    <row r="86" spans="1:10" x14ac:dyDescent="0.25">
      <c r="A86" s="74">
        <f t="shared" si="11"/>
        <v>2028</v>
      </c>
      <c r="B86" s="56">
        <f t="shared" si="8"/>
        <v>4</v>
      </c>
      <c r="C86" s="71" t="str">
        <f t="shared" si="3"/>
        <v>מעבר</v>
      </c>
      <c r="D86" s="82">
        <f t="shared" si="9"/>
        <v>334136.41236209997</v>
      </c>
      <c r="E86" s="83">
        <f t="shared" si="4"/>
        <v>65486.713979500011</v>
      </c>
      <c r="F86" s="86">
        <f t="shared" si="10"/>
        <v>1</v>
      </c>
      <c r="G86" s="84">
        <f t="shared" si="13"/>
        <v>0.1</v>
      </c>
      <c r="H86" s="85">
        <f t="shared" si="14"/>
        <v>0.1</v>
      </c>
      <c r="I86" s="82">
        <f t="shared" si="12"/>
        <v>33413.641236210002</v>
      </c>
      <c r="J86" s="83">
        <f t="shared" si="12"/>
        <v>6548.6713979500018</v>
      </c>
    </row>
    <row r="87" spans="1:10" x14ac:dyDescent="0.25">
      <c r="A87" s="74">
        <f t="shared" si="11"/>
        <v>2028</v>
      </c>
      <c r="B87" s="56">
        <f t="shared" si="8"/>
        <v>5</v>
      </c>
      <c r="C87" s="71" t="str">
        <f t="shared" si="3"/>
        <v>מעבר</v>
      </c>
      <c r="D87" s="82">
        <f t="shared" si="9"/>
        <v>374293.8904263</v>
      </c>
      <c r="E87" s="83">
        <f t="shared" si="4"/>
        <v>75760.759668500032</v>
      </c>
      <c r="F87" s="86">
        <f t="shared" si="10"/>
        <v>1</v>
      </c>
      <c r="G87" s="84">
        <f t="shared" si="13"/>
        <v>0.1</v>
      </c>
      <c r="H87" s="85">
        <f t="shared" si="14"/>
        <v>0.1</v>
      </c>
      <c r="I87" s="82">
        <f t="shared" si="12"/>
        <v>37429.389042629999</v>
      </c>
      <c r="J87" s="83">
        <f t="shared" si="12"/>
        <v>7576.0759668500032</v>
      </c>
    </row>
    <row r="88" spans="1:10" x14ac:dyDescent="0.25">
      <c r="A88" s="74">
        <f t="shared" si="11"/>
        <v>2028</v>
      </c>
      <c r="B88" s="56">
        <f t="shared" si="8"/>
        <v>6</v>
      </c>
      <c r="C88" s="71" t="str">
        <f t="shared" si="3"/>
        <v>קיץ</v>
      </c>
      <c r="D88" s="82">
        <f t="shared" si="9"/>
        <v>520507.89303359931</v>
      </c>
      <c r="E88" s="83">
        <f t="shared" si="4"/>
        <v>521078.55374640005</v>
      </c>
      <c r="F88" s="86">
        <f t="shared" si="10"/>
        <v>1</v>
      </c>
      <c r="G88" s="84">
        <f t="shared" si="13"/>
        <v>0.1</v>
      </c>
      <c r="H88" s="85">
        <f t="shared" si="14"/>
        <v>0.1</v>
      </c>
      <c r="I88" s="82">
        <f t="shared" si="12"/>
        <v>52050.789303359932</v>
      </c>
      <c r="J88" s="83">
        <f t="shared" si="12"/>
        <v>52107.855374640007</v>
      </c>
    </row>
    <row r="89" spans="1:10" x14ac:dyDescent="0.25">
      <c r="A89" s="74">
        <f t="shared" si="11"/>
        <v>2028</v>
      </c>
      <c r="B89" s="56">
        <f t="shared" si="8"/>
        <v>7</v>
      </c>
      <c r="C89" s="71" t="str">
        <f t="shared" si="3"/>
        <v>קיץ</v>
      </c>
      <c r="D89" s="82">
        <f t="shared" si="9"/>
        <v>604828.73050500045</v>
      </c>
      <c r="E89" s="83">
        <f t="shared" si="4"/>
        <v>719297.29649519979</v>
      </c>
      <c r="F89" s="86">
        <f t="shared" si="10"/>
        <v>1</v>
      </c>
      <c r="G89" s="84">
        <f t="shared" si="13"/>
        <v>0.1</v>
      </c>
      <c r="H89" s="85">
        <f t="shared" si="14"/>
        <v>0.1</v>
      </c>
      <c r="I89" s="82">
        <f t="shared" si="12"/>
        <v>60482.873050500049</v>
      </c>
      <c r="J89" s="83">
        <f t="shared" si="12"/>
        <v>71929.729649519984</v>
      </c>
    </row>
    <row r="90" spans="1:10" x14ac:dyDescent="0.25">
      <c r="A90" s="74">
        <f t="shared" si="11"/>
        <v>2028</v>
      </c>
      <c r="B90" s="56">
        <f t="shared" si="8"/>
        <v>8</v>
      </c>
      <c r="C90" s="71" t="str">
        <f t="shared" si="3"/>
        <v>קיץ</v>
      </c>
      <c r="D90" s="82">
        <f t="shared" si="9"/>
        <v>557293.5104208003</v>
      </c>
      <c r="E90" s="83">
        <f t="shared" si="4"/>
        <v>606327.68610240018</v>
      </c>
      <c r="F90" s="86">
        <f t="shared" si="10"/>
        <v>1</v>
      </c>
      <c r="G90" s="84">
        <f t="shared" si="13"/>
        <v>0.1</v>
      </c>
      <c r="H90" s="85">
        <f t="shared" si="14"/>
        <v>0.1</v>
      </c>
      <c r="I90" s="82">
        <f t="shared" si="12"/>
        <v>55729.35104208003</v>
      </c>
      <c r="J90" s="83">
        <f t="shared" si="12"/>
        <v>60632.768610240018</v>
      </c>
    </row>
    <row r="91" spans="1:10" x14ac:dyDescent="0.25">
      <c r="A91" s="74">
        <f t="shared" si="11"/>
        <v>2028</v>
      </c>
      <c r="B91" s="56">
        <f t="shared" si="8"/>
        <v>9</v>
      </c>
      <c r="C91" s="71" t="str">
        <f t="shared" si="3"/>
        <v>קיץ</v>
      </c>
      <c r="D91" s="82">
        <f t="shared" si="9"/>
        <v>467903.95015439996</v>
      </c>
      <c r="E91" s="83">
        <f t="shared" si="4"/>
        <v>545338.40509679995</v>
      </c>
      <c r="F91" s="86">
        <f t="shared" si="10"/>
        <v>1</v>
      </c>
      <c r="G91" s="84">
        <f t="shared" si="13"/>
        <v>0.1</v>
      </c>
      <c r="H91" s="85">
        <f t="shared" si="14"/>
        <v>0.1</v>
      </c>
      <c r="I91" s="82">
        <f t="shared" si="12"/>
        <v>46790.395015440001</v>
      </c>
      <c r="J91" s="83">
        <f t="shared" si="12"/>
        <v>54533.840509679998</v>
      </c>
    </row>
    <row r="92" spans="1:10" x14ac:dyDescent="0.25">
      <c r="A92" s="74">
        <f t="shared" si="11"/>
        <v>2028</v>
      </c>
      <c r="B92" s="56">
        <f t="shared" si="8"/>
        <v>10</v>
      </c>
      <c r="C92" s="71" t="str">
        <f t="shared" si="3"/>
        <v>מעבר</v>
      </c>
      <c r="D92" s="82">
        <f t="shared" si="9"/>
        <v>296003.25451470003</v>
      </c>
      <c r="E92" s="83">
        <f t="shared" si="4"/>
        <v>44800.422405000005</v>
      </c>
      <c r="F92" s="86">
        <f t="shared" si="10"/>
        <v>1</v>
      </c>
      <c r="G92" s="84">
        <f t="shared" si="13"/>
        <v>0.1</v>
      </c>
      <c r="H92" s="85">
        <f t="shared" si="14"/>
        <v>0.1</v>
      </c>
      <c r="I92" s="82">
        <f t="shared" si="12"/>
        <v>29600.325451470006</v>
      </c>
      <c r="J92" s="83">
        <f t="shared" si="12"/>
        <v>4480.0422405000008</v>
      </c>
    </row>
    <row r="93" spans="1:10" x14ac:dyDescent="0.25">
      <c r="A93" s="74">
        <f t="shared" si="11"/>
        <v>2028</v>
      </c>
      <c r="B93" s="56">
        <f t="shared" si="8"/>
        <v>11</v>
      </c>
      <c r="C93" s="71" t="str">
        <f t="shared" si="3"/>
        <v>מעבר</v>
      </c>
      <c r="D93" s="82">
        <f t="shared" si="9"/>
        <v>311197.63534319989</v>
      </c>
      <c r="E93" s="83">
        <f t="shared" si="4"/>
        <v>65291.078858000015</v>
      </c>
      <c r="F93" s="86">
        <f t="shared" si="10"/>
        <v>1</v>
      </c>
      <c r="G93" s="84">
        <f t="shared" si="13"/>
        <v>0.1</v>
      </c>
      <c r="H93" s="85">
        <f t="shared" si="14"/>
        <v>0.1</v>
      </c>
      <c r="I93" s="82">
        <f t="shared" si="12"/>
        <v>31119.763534319991</v>
      </c>
      <c r="J93" s="83">
        <f t="shared" si="12"/>
        <v>6529.1078858000019</v>
      </c>
    </row>
    <row r="94" spans="1:10" x14ac:dyDescent="0.25">
      <c r="A94" s="74">
        <f t="shared" si="11"/>
        <v>2028</v>
      </c>
      <c r="B94" s="56">
        <f t="shared" si="8"/>
        <v>12</v>
      </c>
      <c r="C94" s="71" t="str">
        <f t="shared" si="3"/>
        <v>חורף</v>
      </c>
      <c r="D94" s="82">
        <f t="shared" si="9"/>
        <v>344697.50498760008</v>
      </c>
      <c r="E94" s="83">
        <f t="shared" si="4"/>
        <v>325814.19627459993</v>
      </c>
      <c r="F94" s="86">
        <f t="shared" si="10"/>
        <v>1</v>
      </c>
      <c r="G94" s="84">
        <f t="shared" si="13"/>
        <v>0.1</v>
      </c>
      <c r="H94" s="85">
        <f t="shared" si="14"/>
        <v>0.1</v>
      </c>
      <c r="I94" s="82">
        <f t="shared" si="12"/>
        <v>34469.750498760011</v>
      </c>
      <c r="J94" s="83">
        <f t="shared" si="12"/>
        <v>32581.419627459996</v>
      </c>
    </row>
    <row r="95" spans="1:10" x14ac:dyDescent="0.25">
      <c r="A95" s="74">
        <f t="shared" si="11"/>
        <v>2029</v>
      </c>
      <c r="B95" s="56">
        <f t="shared" si="8"/>
        <v>1</v>
      </c>
      <c r="C95" s="71" t="str">
        <f t="shared" si="3"/>
        <v>חורף</v>
      </c>
      <c r="D95" s="82">
        <f t="shared" si="9"/>
        <v>367728.01193520008</v>
      </c>
      <c r="E95" s="83">
        <f t="shared" si="4"/>
        <v>356244.60915780015</v>
      </c>
      <c r="F95" s="86">
        <f t="shared" si="10"/>
        <v>1</v>
      </c>
      <c r="G95" s="84">
        <f t="shared" si="13"/>
        <v>0.1</v>
      </c>
      <c r="H95" s="85">
        <f t="shared" si="14"/>
        <v>0.1</v>
      </c>
      <c r="I95" s="82">
        <f t="shared" si="12"/>
        <v>36772.801193520012</v>
      </c>
      <c r="J95" s="83">
        <f t="shared" si="12"/>
        <v>35624.460915780015</v>
      </c>
    </row>
    <row r="96" spans="1:10" x14ac:dyDescent="0.25">
      <c r="A96" s="74">
        <f t="shared" si="11"/>
        <v>2029</v>
      </c>
      <c r="B96" s="56">
        <f t="shared" si="8"/>
        <v>2</v>
      </c>
      <c r="C96" s="71" t="str">
        <f t="shared" si="3"/>
        <v>חורף</v>
      </c>
      <c r="D96" s="82">
        <f t="shared" si="9"/>
        <v>347539.05868679984</v>
      </c>
      <c r="E96" s="83">
        <f t="shared" si="4"/>
        <v>336278.99783499999</v>
      </c>
      <c r="F96" s="86">
        <f t="shared" si="10"/>
        <v>1</v>
      </c>
      <c r="G96" s="84">
        <f t="shared" si="13"/>
        <v>0.1</v>
      </c>
      <c r="H96" s="85">
        <f t="shared" si="14"/>
        <v>0.1</v>
      </c>
      <c r="I96" s="82">
        <f t="shared" si="12"/>
        <v>34753.905868679984</v>
      </c>
      <c r="J96" s="83">
        <f t="shared" si="12"/>
        <v>33627.899783499997</v>
      </c>
    </row>
    <row r="97" spans="1:11" x14ac:dyDescent="0.25">
      <c r="A97" s="74">
        <f t="shared" si="11"/>
        <v>2029</v>
      </c>
      <c r="B97" s="56">
        <f t="shared" si="8"/>
        <v>3</v>
      </c>
      <c r="C97" s="71" t="str">
        <f t="shared" si="3"/>
        <v>מעבר</v>
      </c>
      <c r="D97" s="82">
        <f t="shared" si="9"/>
        <v>349068.68471789995</v>
      </c>
      <c r="E97" s="83">
        <f t="shared" si="4"/>
        <v>77531.801839499982</v>
      </c>
      <c r="F97" s="86">
        <f t="shared" si="10"/>
        <v>1</v>
      </c>
      <c r="G97" s="84">
        <f t="shared" si="13"/>
        <v>0.1</v>
      </c>
      <c r="H97" s="85">
        <f t="shared" si="14"/>
        <v>0.1</v>
      </c>
      <c r="I97" s="82">
        <f t="shared" si="12"/>
        <v>34906.868471789996</v>
      </c>
      <c r="J97" s="83">
        <f t="shared" si="12"/>
        <v>7753.1801839499985</v>
      </c>
    </row>
    <row r="98" spans="1:11" x14ac:dyDescent="0.25">
      <c r="A98" s="74">
        <f t="shared" si="11"/>
        <v>2029</v>
      </c>
      <c r="B98" s="56">
        <f t="shared" si="8"/>
        <v>4</v>
      </c>
      <c r="C98" s="71" t="str">
        <f t="shared" si="3"/>
        <v>מעבר</v>
      </c>
      <c r="D98" s="82">
        <f t="shared" si="9"/>
        <v>334136.41236209997</v>
      </c>
      <c r="E98" s="83">
        <f t="shared" si="4"/>
        <v>65486.713979500011</v>
      </c>
      <c r="F98" s="86">
        <f t="shared" si="10"/>
        <v>1</v>
      </c>
      <c r="G98" s="84">
        <f t="shared" si="13"/>
        <v>0.1</v>
      </c>
      <c r="H98" s="85">
        <f t="shared" si="14"/>
        <v>0.1</v>
      </c>
      <c r="I98" s="82">
        <f t="shared" si="12"/>
        <v>33413.641236210002</v>
      </c>
      <c r="J98" s="83">
        <f t="shared" si="12"/>
        <v>6548.6713979500018</v>
      </c>
    </row>
    <row r="99" spans="1:11" x14ac:dyDescent="0.25">
      <c r="A99" s="74">
        <f t="shared" si="11"/>
        <v>2029</v>
      </c>
      <c r="B99" s="56">
        <f t="shared" si="8"/>
        <v>5</v>
      </c>
      <c r="C99" s="71" t="str">
        <f t="shared" si="3"/>
        <v>מעבר</v>
      </c>
      <c r="D99" s="82">
        <f t="shared" si="9"/>
        <v>374293.8904263</v>
      </c>
      <c r="E99" s="83">
        <f t="shared" si="4"/>
        <v>75760.759668500032</v>
      </c>
      <c r="F99" s="86">
        <f t="shared" si="10"/>
        <v>1</v>
      </c>
      <c r="G99" s="84">
        <f t="shared" si="13"/>
        <v>0.1</v>
      </c>
      <c r="H99" s="85">
        <f t="shared" si="14"/>
        <v>0.1</v>
      </c>
      <c r="I99" s="82">
        <f t="shared" si="12"/>
        <v>37429.389042629999</v>
      </c>
      <c r="J99" s="83">
        <f t="shared" si="12"/>
        <v>7576.0759668500032</v>
      </c>
    </row>
    <row r="100" spans="1:11" x14ac:dyDescent="0.25">
      <c r="A100" s="74">
        <f t="shared" si="11"/>
        <v>2029</v>
      </c>
      <c r="B100" s="56">
        <f t="shared" si="8"/>
        <v>6</v>
      </c>
      <c r="C100" s="71" t="str">
        <f t="shared" si="3"/>
        <v>קיץ</v>
      </c>
      <c r="D100" s="82">
        <f t="shared" si="9"/>
        <v>520507.89303359931</v>
      </c>
      <c r="E100" s="83">
        <f t="shared" si="4"/>
        <v>521078.55374640005</v>
      </c>
      <c r="F100" s="86">
        <f t="shared" si="10"/>
        <v>1</v>
      </c>
      <c r="G100" s="84">
        <f t="shared" si="13"/>
        <v>0.1</v>
      </c>
      <c r="H100" s="85">
        <f t="shared" si="14"/>
        <v>0.1</v>
      </c>
      <c r="I100" s="82">
        <f t="shared" si="12"/>
        <v>52050.789303359932</v>
      </c>
      <c r="J100" s="83">
        <f t="shared" si="12"/>
        <v>52107.855374640007</v>
      </c>
    </row>
    <row r="101" spans="1:11" x14ac:dyDescent="0.25">
      <c r="A101" s="74">
        <f t="shared" si="11"/>
        <v>2029</v>
      </c>
      <c r="B101" s="56">
        <f t="shared" si="8"/>
        <v>7</v>
      </c>
      <c r="C101" s="71" t="str">
        <f t="shared" si="3"/>
        <v>קיץ</v>
      </c>
      <c r="D101" s="82">
        <f t="shared" si="9"/>
        <v>604828.73050500045</v>
      </c>
      <c r="E101" s="83">
        <f t="shared" si="4"/>
        <v>719297.29649519979</v>
      </c>
      <c r="F101" s="86">
        <f t="shared" si="10"/>
        <v>1</v>
      </c>
      <c r="G101" s="84">
        <f t="shared" si="13"/>
        <v>0.1</v>
      </c>
      <c r="H101" s="85">
        <f t="shared" si="14"/>
        <v>0.1</v>
      </c>
      <c r="I101" s="82">
        <f t="shared" si="12"/>
        <v>60482.873050500049</v>
      </c>
      <c r="J101" s="83">
        <f t="shared" si="12"/>
        <v>71929.729649519984</v>
      </c>
    </row>
    <row r="102" spans="1:11" x14ac:dyDescent="0.25">
      <c r="A102" s="74">
        <f t="shared" si="11"/>
        <v>2029</v>
      </c>
      <c r="B102" s="56">
        <f t="shared" si="8"/>
        <v>8</v>
      </c>
      <c r="C102" s="71" t="str">
        <f t="shared" si="3"/>
        <v>קיץ</v>
      </c>
      <c r="D102" s="82">
        <f t="shared" si="9"/>
        <v>557293.5104208003</v>
      </c>
      <c r="E102" s="83">
        <f t="shared" si="4"/>
        <v>606327.68610240018</v>
      </c>
      <c r="F102" s="86">
        <f t="shared" si="10"/>
        <v>1</v>
      </c>
      <c r="G102" s="84">
        <f t="shared" si="13"/>
        <v>0.1</v>
      </c>
      <c r="H102" s="85">
        <f t="shared" si="14"/>
        <v>0.1</v>
      </c>
      <c r="I102" s="82">
        <f t="shared" si="12"/>
        <v>55729.35104208003</v>
      </c>
      <c r="J102" s="83">
        <f t="shared" si="12"/>
        <v>60632.768610240018</v>
      </c>
    </row>
    <row r="103" spans="1:11" x14ac:dyDescent="0.25">
      <c r="A103" s="74">
        <f t="shared" si="11"/>
        <v>2029</v>
      </c>
      <c r="B103" s="56">
        <f t="shared" si="8"/>
        <v>9</v>
      </c>
      <c r="C103" s="71" t="str">
        <f t="shared" si="3"/>
        <v>קיץ</v>
      </c>
      <c r="D103" s="87">
        <f t="shared" si="9"/>
        <v>467903.95015439996</v>
      </c>
      <c r="E103" s="88">
        <f t="shared" si="4"/>
        <v>545338.40509679995</v>
      </c>
      <c r="F103" s="86">
        <f t="shared" si="10"/>
        <v>1</v>
      </c>
      <c r="G103" s="89">
        <f t="shared" si="13"/>
        <v>0.1</v>
      </c>
      <c r="H103" s="90">
        <f t="shared" si="14"/>
        <v>0.1</v>
      </c>
      <c r="I103" s="87">
        <f t="shared" si="12"/>
        <v>46790.395015440001</v>
      </c>
      <c r="J103" s="88">
        <f t="shared" si="12"/>
        <v>54533.840509679998</v>
      </c>
      <c r="K103" s="28"/>
    </row>
    <row r="104" spans="1:11" x14ac:dyDescent="0.25">
      <c r="A104" s="74">
        <f t="shared" si="11"/>
        <v>2029</v>
      </c>
      <c r="B104" s="56">
        <f t="shared" si="8"/>
        <v>10</v>
      </c>
      <c r="C104" s="71" t="str">
        <f t="shared" si="3"/>
        <v>מעבר</v>
      </c>
      <c r="D104" s="82">
        <f t="shared" si="9"/>
        <v>296003.25451470003</v>
      </c>
      <c r="E104" s="83">
        <f t="shared" si="4"/>
        <v>44800.422405000005</v>
      </c>
      <c r="F104" s="86">
        <f t="shared" si="10"/>
        <v>1</v>
      </c>
      <c r="G104" s="84">
        <f t="shared" si="13"/>
        <v>0.1</v>
      </c>
      <c r="H104" s="85">
        <f t="shared" si="14"/>
        <v>0.1</v>
      </c>
      <c r="I104" s="82">
        <f t="shared" si="12"/>
        <v>29600.325451470006</v>
      </c>
      <c r="J104" s="83">
        <f t="shared" si="12"/>
        <v>4480.0422405000008</v>
      </c>
    </row>
    <row r="105" spans="1:11" x14ac:dyDescent="0.25">
      <c r="A105" s="74">
        <f t="shared" si="11"/>
        <v>2029</v>
      </c>
      <c r="B105" s="56">
        <f t="shared" si="8"/>
        <v>11</v>
      </c>
      <c r="C105" s="71" t="str">
        <f>VLOOKUP(B105,$A$31:$B$42,2,FALSE)</f>
        <v>מעבר</v>
      </c>
      <c r="D105" s="82">
        <f t="shared" si="9"/>
        <v>311197.63534319989</v>
      </c>
      <c r="E105" s="83">
        <f t="shared" si="4"/>
        <v>65291.078858000015</v>
      </c>
      <c r="F105" s="86">
        <f t="shared" si="10"/>
        <v>1</v>
      </c>
      <c r="G105" s="84">
        <f t="shared" si="13"/>
        <v>0.1</v>
      </c>
      <c r="H105" s="85">
        <f t="shared" si="14"/>
        <v>0.1</v>
      </c>
      <c r="I105" s="82">
        <f t="shared" si="12"/>
        <v>31119.763534319991</v>
      </c>
      <c r="J105" s="83">
        <f t="shared" si="12"/>
        <v>6529.1078858000019</v>
      </c>
    </row>
    <row r="106" spans="1:11" x14ac:dyDescent="0.25">
      <c r="A106" s="74">
        <f t="shared" si="11"/>
        <v>2029</v>
      </c>
      <c r="B106" s="56">
        <f t="shared" si="8"/>
        <v>12</v>
      </c>
      <c r="C106" s="71" t="str">
        <f t="shared" si="3"/>
        <v>חורף</v>
      </c>
      <c r="D106" s="82">
        <f t="shared" si="9"/>
        <v>344697.50498760008</v>
      </c>
      <c r="E106" s="83">
        <f t="shared" si="4"/>
        <v>325814.19627459993</v>
      </c>
      <c r="F106" s="86">
        <f t="shared" si="10"/>
        <v>1</v>
      </c>
      <c r="G106" s="84">
        <f t="shared" si="13"/>
        <v>0.1</v>
      </c>
      <c r="H106" s="85">
        <f t="shared" si="14"/>
        <v>0.1</v>
      </c>
      <c r="I106" s="82">
        <f t="shared" si="12"/>
        <v>34469.750498760011</v>
      </c>
      <c r="J106" s="83">
        <f t="shared" si="12"/>
        <v>32581.419627459996</v>
      </c>
    </row>
    <row r="107" spans="1:11" x14ac:dyDescent="0.25">
      <c r="A107" s="74">
        <f t="shared" si="11"/>
        <v>2030</v>
      </c>
      <c r="B107" s="56">
        <f t="shared" si="8"/>
        <v>1</v>
      </c>
      <c r="C107" s="71" t="str">
        <f t="shared" si="3"/>
        <v>חורף</v>
      </c>
      <c r="D107" s="82">
        <f t="shared" si="9"/>
        <v>367728.01193520008</v>
      </c>
      <c r="E107" s="83">
        <f t="shared" si="4"/>
        <v>356244.60915780015</v>
      </c>
      <c r="F107" s="86">
        <f t="shared" si="10"/>
        <v>1</v>
      </c>
      <c r="G107" s="84">
        <f t="shared" si="13"/>
        <v>0.1</v>
      </c>
      <c r="H107" s="85">
        <f t="shared" si="14"/>
        <v>0.1</v>
      </c>
      <c r="I107" s="82">
        <f t="shared" si="12"/>
        <v>36772.801193520012</v>
      </c>
      <c r="J107" s="83">
        <f t="shared" si="12"/>
        <v>35624.460915780015</v>
      </c>
    </row>
    <row r="108" spans="1:11" x14ac:dyDescent="0.25">
      <c r="A108" s="74">
        <f t="shared" si="11"/>
        <v>2030</v>
      </c>
      <c r="B108" s="56">
        <f t="shared" si="8"/>
        <v>2</v>
      </c>
      <c r="C108" s="71" t="str">
        <f t="shared" si="3"/>
        <v>חורף</v>
      </c>
      <c r="D108" s="82">
        <f t="shared" si="9"/>
        <v>347539.05868679984</v>
      </c>
      <c r="E108" s="83">
        <f t="shared" si="4"/>
        <v>336278.99783499999</v>
      </c>
      <c r="F108" s="86">
        <f t="shared" si="10"/>
        <v>1</v>
      </c>
      <c r="G108" s="84">
        <f t="shared" si="13"/>
        <v>0.1</v>
      </c>
      <c r="H108" s="85">
        <f t="shared" si="14"/>
        <v>0.1</v>
      </c>
      <c r="I108" s="82">
        <f t="shared" si="12"/>
        <v>34753.905868679984</v>
      </c>
      <c r="J108" s="83">
        <f t="shared" si="12"/>
        <v>33627.899783499997</v>
      </c>
    </row>
    <row r="109" spans="1:11" ht="15.6" thickBot="1" x14ac:dyDescent="0.3">
      <c r="A109" s="74">
        <f t="shared" si="11"/>
        <v>2030</v>
      </c>
      <c r="B109" s="91">
        <f t="shared" si="8"/>
        <v>3</v>
      </c>
      <c r="C109" s="92" t="str">
        <f t="shared" si="3"/>
        <v>מעבר</v>
      </c>
      <c r="D109" s="93">
        <f t="shared" si="9"/>
        <v>349068.68471789995</v>
      </c>
      <c r="E109" s="94">
        <f t="shared" si="4"/>
        <v>77531.801839499982</v>
      </c>
      <c r="F109" s="95">
        <f t="shared" si="10"/>
        <v>1</v>
      </c>
      <c r="G109" s="96">
        <f t="shared" si="13"/>
        <v>0.1</v>
      </c>
      <c r="H109" s="97">
        <f t="shared" si="14"/>
        <v>0.1</v>
      </c>
      <c r="I109" s="93">
        <f t="shared" si="12"/>
        <v>34906.868471789996</v>
      </c>
      <c r="J109" s="94">
        <f t="shared" si="12"/>
        <v>7753.1801839499985</v>
      </c>
    </row>
    <row r="110" spans="1:11" x14ac:dyDescent="0.25">
      <c r="A110" s="98"/>
      <c r="B110" s="30"/>
      <c r="C110" s="30"/>
      <c r="D110" s="58"/>
      <c r="E110" s="58"/>
      <c r="F110" s="99"/>
      <c r="G110" s="100"/>
      <c r="H110" s="100"/>
      <c r="I110" s="58"/>
      <c r="J110" s="59"/>
    </row>
    <row r="111" spans="1:11" x14ac:dyDescent="0.25">
      <c r="A111" s="98"/>
      <c r="B111" s="30"/>
      <c r="C111" s="30"/>
      <c r="D111" s="58"/>
      <c r="E111" s="58"/>
      <c r="F111" s="99"/>
      <c r="G111" s="100"/>
      <c r="H111" s="100"/>
      <c r="I111" s="58"/>
      <c r="J111" s="59"/>
    </row>
    <row r="112" spans="1:11" ht="15.6" thickBot="1" x14ac:dyDescent="0.3">
      <c r="A112" s="41"/>
      <c r="B112" s="1"/>
      <c r="C112" s="1"/>
      <c r="D112" s="1"/>
      <c r="E112" s="1"/>
      <c r="F112" s="1"/>
      <c r="G112" s="30"/>
      <c r="H112" s="30"/>
      <c r="I112" s="30"/>
      <c r="J112" s="31"/>
    </row>
    <row r="113" spans="1:10" ht="15.6" x14ac:dyDescent="0.3">
      <c r="A113" s="147" t="s">
        <v>26</v>
      </c>
      <c r="B113" s="148"/>
      <c r="C113" s="149"/>
      <c r="D113" s="1"/>
      <c r="E113" s="1"/>
      <c r="F113" s="1"/>
      <c r="G113" s="30"/>
      <c r="H113" s="30"/>
      <c r="I113" s="30"/>
      <c r="J113" s="31"/>
    </row>
    <row r="114" spans="1:10" ht="15" customHeight="1" x14ac:dyDescent="0.25">
      <c r="A114" s="130" t="s">
        <v>21</v>
      </c>
      <c r="B114" s="131"/>
      <c r="C114" s="101">
        <v>0.04</v>
      </c>
      <c r="D114" s="1"/>
      <c r="E114" s="1"/>
      <c r="F114" s="1"/>
      <c r="G114" s="30"/>
      <c r="H114" s="30"/>
      <c r="I114" s="30"/>
      <c r="J114" s="31"/>
    </row>
    <row r="115" spans="1:10" ht="46.5" customHeight="1" thickBot="1" x14ac:dyDescent="0.3">
      <c r="A115" s="128" t="s">
        <v>30</v>
      </c>
      <c r="B115" s="129"/>
      <c r="C115" s="102">
        <f>(NPV($C$114/12,I50:I109)+NPV($C$114/12,J50:J109))</f>
        <v>3300499.3726236438</v>
      </c>
      <c r="D115" s="1"/>
      <c r="E115" s="1"/>
      <c r="F115" s="1"/>
      <c r="G115" s="30"/>
      <c r="H115" s="30"/>
      <c r="I115" s="30"/>
      <c r="J115" s="31"/>
    </row>
    <row r="116" spans="1:10" ht="15.6" thickBot="1" x14ac:dyDescent="0.3">
      <c r="A116" s="103"/>
      <c r="B116" s="104"/>
      <c r="C116" s="104"/>
      <c r="D116" s="104"/>
      <c r="E116" s="104"/>
      <c r="F116" s="104"/>
      <c r="G116" s="6"/>
      <c r="H116" s="6"/>
      <c r="I116" s="6"/>
      <c r="J116" s="7"/>
    </row>
    <row r="118" spans="1:10" x14ac:dyDescent="0.25">
      <c r="E118" s="29"/>
    </row>
  </sheetData>
  <mergeCells count="24">
    <mergeCell ref="A115:B115"/>
    <mergeCell ref="A114:B114"/>
    <mergeCell ref="A1:J1"/>
    <mergeCell ref="A2:J2"/>
    <mergeCell ref="A3:J3"/>
    <mergeCell ref="B5:J5"/>
    <mergeCell ref="B6:J6"/>
    <mergeCell ref="B7:J7"/>
    <mergeCell ref="B8:J8"/>
    <mergeCell ref="B9:J9"/>
    <mergeCell ref="D47:E47"/>
    <mergeCell ref="G47:H47"/>
    <mergeCell ref="I47:J47"/>
    <mergeCell ref="A113:C113"/>
    <mergeCell ref="A28:F28"/>
    <mergeCell ref="C29:D29"/>
    <mergeCell ref="A4:J4"/>
    <mergeCell ref="P50:R50"/>
    <mergeCell ref="E29:F29"/>
    <mergeCell ref="AA40:AC40"/>
    <mergeCell ref="A46:J46"/>
    <mergeCell ref="A11:C11"/>
    <mergeCell ref="A17:C17"/>
    <mergeCell ref="A21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דוגמת חישוב שווי ההנחה המהוון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טלי ביסמוט</dc:creator>
  <cp:lastModifiedBy>שרה עלמני</cp:lastModifiedBy>
  <dcterms:created xsi:type="dcterms:W3CDTF">2024-01-17T11:31:07Z</dcterms:created>
  <dcterms:modified xsi:type="dcterms:W3CDTF">2025-01-28T11:29:48Z</dcterms:modified>
</cp:coreProperties>
</file>